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<sst xmlns="http://schemas.openxmlformats.org/spreadsheetml/2006/main" count="4110" uniqueCount="3084">
  <si>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</si>
  <si>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</si>
  <si>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</si>
  <si>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</si>
  <si>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</si>
  <si>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</si>
  <si>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</si>
  <si>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</si>
  <si>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</si>
  <si>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</si>
  <si>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</si>
  <si>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</si>
  <si>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</si>
  <si>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</si>
  <si>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</si>
  <si>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</si>
  <si>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</si>
  <si>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</si>
  <si>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</si>
  <si>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</si>
  <si>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</si>
  <si>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</si>
  <si>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</si>
  <si>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</si>
  <si>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</si>
  <si>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</si>
  <si>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</si>
  <si>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</si>
  <si>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</si>
  <si>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</si>
  <si>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</si>
  <si>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</si>
  <si>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</si>
  <si>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</si>
  <si>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</si>
  <si>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</si>
  <si>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</si>
  <si>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</si>
  <si>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</si>
  <si>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</si>
  <si>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</si>
  <si>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</si>
  <si>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</si>
  <si>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</si>
  <si>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</si>
  <si>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</si>
  <si>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</si>
  <si>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</si>
  <si>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</si>
  <si>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</si>
  <si>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</si>
  <si>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</si>
  <si>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</si>
  <si>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</si>
  <si>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</si>
  <si>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</si>
  <si>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</si>
  <si>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</si>
  <si>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</si>
  <si>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</si>
  <si>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</si>
  <si>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</si>
  <si>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</si>
  <si>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</si>
  <si>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</si>
  <si>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</si>
  <si>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</si>
  <si>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</si>
  <si>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</si>
  <si>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</si>
  <si>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</si>
  <si>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</si>
  <si>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</si>
  <si>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</si>
  <si>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</si>
  <si>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</si>
  <si>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</si>
  <si>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</si>
  <si>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</si>
  <si>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</si>
  <si>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</si>
  <si>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</si>
  <si>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</si>
  <si>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</si>
  <si>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</si>
  <si>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</si>
  <si>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</si>
  <si>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</si>
  <si>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</si>
  <si>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</si>
  <si>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</si>
  <si>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</si>
  <si>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</si>
  <si>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</si>
  <si>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</si>
  <si>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</si>
  <si>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</si>
  <si>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</si>
  <si>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</si>
  <si>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</si>
  <si>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</si>
  <si>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</si>
  <si>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</si>
  <si>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</si>
  <si>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</si>
  <si>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</si>
  <si>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</si>
  <si>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</si>
  <si>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</si>
  <si>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</si>
  <si>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</si>
  <si>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</si>
  <si>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</si>
  <si>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</si>
  <si>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</si>
  <si>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</si>
  <si>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</si>
  <si>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</si>
  <si>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</si>
  <si>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</si>
  <si>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</si>
  <si>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</si>
  <si>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</si>
  <si>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</si>
  <si>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</si>
  <si>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</si>
  <si>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</si>
  <si>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</si>
  <si>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</si>
  <si>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</si>
  <si>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</si>
  <si>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</si>
  <si>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</si>
  <si>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</si>
  <si>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</si>
  <si>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</si>
  <si>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</si>
  <si>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</si>
  <si>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</si>
  <si>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</si>
  <si>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</si>
  <si>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</si>
  <si>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</si>
  <si>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</si>
  <si>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</si>
  <si>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</si>
  <si>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</si>
  <si>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</si>
  <si>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</si>
  <si>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</si>
  <si>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</si>
  <si>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</si>
  <si>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</si>
  <si>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</si>
  <si>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</si>
  <si>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</si>
  <si>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</si>
  <si>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</si>
  <si>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</si>
  <si>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</si>
  <si>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</si>
  <si>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</si>
  <si>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</si>
  <si>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</si>
  <si>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</si>
  <si>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</si>
  <si>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</si>
  <si>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</si>
  <si>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</si>
  <si>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</si>
  <si>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</si>
  <si>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</si>
  <si>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</si>
  <si>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</si>
  <si>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</si>
  <si>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</si>
  <si>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</si>
  <si>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</si>
  <si>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</si>
  <si>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</si>
  <si>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</si>
  <si>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</si>
  <si>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</si>
  <si>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</si>
  <si>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</si>
  <si>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</si>
  <si>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</si>
  <si>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</si>
  <si>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</si>
  <si>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</si>
  <si>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</si>
  <si>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</si>
  <si>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</si>
  <si>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</si>
  <si>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</si>
  <si>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</si>
  <si>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</si>
  <si>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</si>
  <si>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</si>
  <si>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</si>
  <si>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</si>
  <si>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</si>
  <si>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</si>
  <si>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</si>
  <si>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</si>
  <si>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</si>
  <si>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</si>
  <si>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</si>
  <si>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</si>
  <si>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</si>
  <si>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</si>
  <si>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</si>
  <si>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</si>
  <si>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</si>
  <si>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</si>
  <si>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</si>
  <si>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</si>
  <si>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</si>
  <si>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</si>
  <si>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</si>
  <si>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</si>
  <si>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</si>
  <si>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</si>
  <si>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</si>
  <si>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</si>
  <si>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</si>
  <si>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</si>
  <si>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</si>
  <si>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</si>
  <si>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</si>
  <si>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</si>
  <si>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</si>
  <si>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</si>
  <si>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</si>
  <si>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</si>
  <si>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</si>
  <si>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</si>
  <si>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</si>
  <si>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</si>
  <si>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</si>
  <si>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</si>
  <si>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</si>
  <si>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</si>
  <si>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</si>
  <si>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</si>
  <si>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</si>
  <si>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</si>
  <si>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</si>
  <si>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</si>
  <si>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</si>
  <si>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</si>
  <si>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</si>
  <si>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</si>
  <si>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</si>
  <si>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</si>
  <si>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</si>
  <si>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</si>
  <si>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</si>
  <si>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</si>
  <si>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</si>
  <si>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</si>
  <si>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</si>
  <si>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</si>
  <si>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</si>
  <si>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</si>
  <si>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</si>
  <si>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</si>
  <si>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</si>
  <si>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</si>
  <si>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</si>
  <si>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</si>
  <si>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</si>
  <si>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</si>
  <si>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</si>
  <si>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</si>
  <si>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</si>
  <si>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</si>
  <si>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</si>
  <si>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</si>
  <si>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</si>
  <si>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</si>
  <si>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</si>
  <si>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</si>
  <si>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</si>
  <si>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</si>
  <si>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</si>
  <si>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</si>
  <si>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</si>
  <si>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</si>
  <si>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</si>
  <si>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</si>
  <si>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</si>
  <si>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</si>
  <si>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</si>
  <si>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</si>
  <si>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</si>
  <si>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</si>
  <si>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</si>
  <si>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</si>
  <si>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</si>
  <si>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</si>
  <si>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</si>
  <si>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</si>
  <si>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</si>
  <si>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</si>
  <si>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</si>
  <si>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</si>
  <si>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</si>
  <si>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</si>
  <si>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</si>
  <si>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</si>
  <si>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</si>
  <si>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</si>
  <si>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</si>
  <si>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</si>
  <si>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</si>
  <si>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</si>
  <si>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</si>
  <si>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</si>
  <si>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</si>
  <si>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</si>
  <si>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</si>
  <si>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</si>
  <si>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</si>
  <si>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</si>
  <si>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</si>
  <si>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</si>
  <si>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</si>
  <si>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</si>
  <si>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</si>
  <si>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</si>
  <si>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</si>
  <si>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</si>
  <si>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</si>
  <si>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</si>
  <si>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</si>
  <si>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</si>
  <si>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</si>
  <si>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</si>
  <si>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</si>
  <si>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</si>
  <si>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</si>
  <si>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</si>
  <si>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</si>
  <si>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</si>
  <si>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</si>
  <si>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</si>
  <si>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</si>
  <si>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</si>
  <si>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</si>
  <si>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</si>
  <si>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</si>
  <si>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</si>
  <si>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</si>
  <si>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</si>
  <si>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</si>
  <si>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</si>
  <si>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</si>
  <si>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</si>
  <si>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</si>
  <si>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</si>
  <si>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</si>
  <si>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</si>
  <si>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</si>
  <si>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</si>
  <si>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</si>
  <si>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</si>
  <si>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</si>
  <si>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</si>
  <si>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</si>
  <si>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</si>
  <si>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</si>
  <si>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</si>
  <si>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</si>
  <si>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</si>
  <si>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</si>
  <si>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</si>
  <si>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</si>
  <si>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</si>
  <si>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</si>
  <si>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</si>
  <si>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</si>
  <si>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</si>
  <si>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</si>
  <si>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</si>
  <si>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</si>
  <si>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</si>
  <si>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</si>
  <si>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</si>
  <si>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</si>
  <si>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</si>
  <si>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</si>
  <si>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</si>
  <si>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</si>
  <si>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</si>
  <si>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</si>
  <si>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</si>
  <si>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</si>
  <si>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</si>
  <si>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</si>
  <si>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</si>
  <si>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</si>
  <si>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</si>
  <si>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</si>
  <si>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</si>
  <si>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</si>
  <si>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</si>
  <si>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</si>
  <si>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</si>
  <si>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</si>
  <si>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</si>
  <si>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</si>
  <si>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</si>
  <si>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</si>
  <si>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</si>
  <si>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</si>
  <si>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</si>
  <si>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</si>
  <si>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</si>
  <si>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</si>
  <si>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</si>
  <si>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</si>
  <si>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</si>
  <si>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</si>
  <si>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</si>
  <si>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</si>
  <si>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</si>
  <si>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</si>
  <si>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</si>
  <si>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</si>
  <si>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</si>
  <si>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</si>
  <si>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</si>
  <si>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</si>
  <si>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</si>
  <si>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</si>
  <si>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</si>
  <si>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</si>
  <si>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</si>
  <si>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</si>
  <si>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</si>
  <si>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</si>
  <si>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</si>
  <si>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</si>
  <si>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</si>
  <si>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</si>
  <si>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</si>
  <si>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</si>
  <si>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</si>
  <si>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</si>
  <si>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</si>
  <si>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</si>
  <si>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</si>
  <si>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</si>
  <si>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</si>
  <si>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</si>
  <si>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</si>
  <si>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</si>
  <si>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</si>
  <si>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</si>
  <si>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</si>
  <si>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</si>
  <si>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</si>
  <si>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</si>
  <si>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</si>
  <si>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</si>
  <si>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</si>
  <si>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</si>
  <si>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</si>
  <si>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</si>
  <si>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</si>
  <si>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</si>
  <si>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</si>
  <si>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</si>
  <si>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</si>
  <si>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</si>
  <si>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</si>
  <si>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</si>
  <si>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</si>
  <si>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</si>
  <si>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</si>
  <si>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</si>
  <si>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</si>
  <si>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</si>
  <si>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</si>
  <si>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</si>
  <si>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</si>
  <si>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</si>
  <si>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</si>
  <si>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</si>
  <si>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</si>
  <si>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</si>
  <si>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</si>
  <si>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</si>
  <si>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</si>
  <si>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</si>
  <si>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</si>
  <si>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</si>
  <si>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</si>
  <si>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</si>
  <si>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</si>
  <si>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</si>
  <si>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</si>
  <si>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</si>
  <si>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</si>
  <si>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</si>
  <si>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</si>
  <si>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</si>
  <si>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</si>
  <si>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</si>
  <si>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</si>
  <si>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</si>
  <si>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</si>
  <si>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</si>
  <si>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</si>
  <si>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</si>
  <si>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</si>
  <si>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</si>
  <si>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</si>
  <si>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</si>
  <si>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</si>
  <si>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</si>
  <si>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</si>
  <si>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</si>
  <si>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</si>
  <si>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</si>
  <si>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</si>
  <si>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</si>
  <si>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</si>
  <si>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</si>
  <si>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</si>
  <si>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</si>
  <si>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</si>
  <si>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</si>
  <si>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</si>
  <si>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</si>
  <si>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</si>
  <si>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</si>
  <si>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</si>
  <si>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</si>
  <si>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</si>
  <si>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</si>
  <si>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</si>
  <si>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</si>
  <si>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</si>
  <si>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</si>
  <si>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</si>
  <si>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</si>
  <si>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</si>
  <si>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</si>
  <si>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</si>
  <si>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</si>
  <si>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</si>
  <si>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</si>
  <si>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</si>
  <si>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</si>
  <si>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</si>
  <si>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</si>
  <si>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</si>
  <si>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</si>
  <si>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</si>
  <si>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</si>
  <si>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</si>
  <si>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</si>
  <si>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</si>
  <si>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</si>
  <si>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</si>
  <si>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</si>
  <si>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</si>
  <si>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</si>
  <si>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</si>
  <si>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</si>
  <si>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</si>
  <si>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</si>
  <si>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</si>
  <si>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</si>
  <si>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</si>
  <si>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</si>
  <si>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</si>
  <si>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</si>
  <si>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</si>
  <si>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</si>
  <si>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</si>
  <si>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</si>
  <si>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</si>
  <si>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</si>
  <si>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</si>
  <si>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</si>
  <si>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</si>
  <si>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</si>
  <si>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</si>
  <si>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</si>
  <si>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</si>
  <si>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</si>
  <si>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</si>
  <si>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</si>
  <si>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</si>
  <si>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</si>
  <si>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</si>
  <si>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</si>
  <si>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</si>
  <si>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</si>
  <si>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</si>
  <si>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</si>
  <si>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</si>
  <si>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</si>
  <si>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</si>
  <si>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</si>
  <si>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</si>
  <si>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</si>
  <si>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</si>
  <si>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</si>
  <si>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</si>
  <si>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</si>
  <si>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</si>
  <si>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</si>
  <si>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</si>
  <si>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</si>
  <si>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</si>
  <si>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</si>
  <si>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</si>
  <si>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</si>
  <si>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</si>
  <si>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</si>
  <si>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</si>
  <si>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</si>
  <si>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</si>
  <si>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</si>
  <si>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</si>
  <si>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</si>
  <si>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</si>
  <si>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</si>
  <si>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</si>
  <si>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</si>
  <si>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</si>
  <si>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</si>
  <si>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</si>
  <si>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</si>
  <si>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</si>
  <si>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</si>
  <si>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</si>
  <si>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</si>
  <si>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</si>
  <si>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</si>
  <si>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</si>
  <si>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</si>
  <si>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</si>
  <si>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</si>
  <si>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</si>
  <si>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</si>
  <si>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</si>
  <si>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</si>
  <si>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</si>
  <si>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</si>
  <si>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</si>
  <si>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</si>
  <si>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</si>
  <si>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</si>
  <si>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</si>
  <si>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</si>
  <si>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</si>
  <si>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</si>
  <si>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</si>
  <si>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</si>
  <si>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</si>
  <si>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</si>
  <si>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</si>
  <si>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</si>
  <si>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</si>
  <si>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</si>
  <si>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</si>
  <si>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</si>
  <si>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</si>
  <si>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</si>
  <si>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</si>
  <si>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</si>
  <si>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</si>
  <si>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</si>
  <si>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</si>
  <si>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</si>
  <si>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</si>
  <si>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</si>
  <si>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</si>
  <si>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</si>
  <si>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</si>
  <si>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</si>
  <si>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</si>
  <si>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</si>
  <si>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</si>
  <si>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</si>
  <si>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</si>
  <si>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</si>
  <si>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</si>
  <si>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</si>
  <si>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</si>
  <si>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</si>
  <si>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</si>
  <si>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</si>
  <si>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</si>
  <si>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</si>
  <si>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</si>
  <si>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</si>
  <si>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</si>
  <si>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</si>
  <si>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</si>
  <si>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</si>
  <si>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</si>
  <si>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</si>
  <si>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</si>
  <si>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</si>
  <si>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</si>
  <si>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</si>
  <si>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</si>
  <si>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</si>
  <si>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</si>
  <si>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</si>
  <si>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</si>
  <si>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</si>
  <si>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</si>
  <si>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</si>
  <si>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</si>
  <si>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</si>
  <si>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</si>
  <si>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</si>
  <si>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</si>
  <si>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</si>
  <si>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</si>
  <si>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</si>
  <si>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</si>
  <si>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</si>
  <si>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</si>
  <si>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</si>
  <si>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</si>
  <si>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</si>
  <si>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</si>
  <si>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</si>
  <si>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</si>
  <si>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</si>
  <si>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</si>
  <si>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</si>
  <si>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</si>
  <si>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</si>
  <si>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</si>
  <si>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</si>
  <si>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</si>
  <si>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</si>
  <si>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</si>
  <si>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</si>
  <si>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</si>
  <si>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</si>
  <si>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</si>
  <si>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</si>
  <si>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</si>
  <si>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</si>
  <si>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</si>
  <si>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</si>
  <si>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</si>
  <si>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</si>
  <si>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</si>
  <si>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</si>
  <si>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</si>
  <si>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</si>
  <si>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</si>
  <si>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</si>
  <si>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</si>
  <si>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</si>
  <si>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</si>
  <si>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</si>
  <si>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</si>
  <si>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</si>
  <si>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</si>
  <si>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</si>
  <si>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</si>
  <si>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</si>
  <si>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</si>
  <si>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</si>
  <si>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</si>
  <si>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</si>
  <si>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</si>
  <si>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</si>
  <si>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</si>
  <si>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</si>
  <si>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</si>
  <si>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</si>
  <si>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</si>
  <si>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</si>
  <si>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</si>
  <si>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</si>
  <si>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</si>
  <si>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</si>
  <si>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</si>
  <si>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</si>
  <si>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</si>
  <si>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</si>
  <si>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</si>
  <si>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</si>
  <si>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</si>
  <si>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</si>
  <si>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</si>
  <si>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</si>
  <si>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</si>
  <si>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</si>
  <si>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</si>
  <si>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</si>
  <si>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</si>
  <si>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</si>
  <si>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</si>
  <si>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</si>
  <si>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</si>
  <si>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</si>
  <si>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</si>
  <si>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</si>
  <si>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</si>
  <si>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</si>
  <si>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</si>
  <si>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</si>
  <si>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</si>
  <si>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</si>
  <si>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</si>
  <si>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</si>
  <si>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</si>
  <si>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</si>
  <si>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</si>
  <si>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</si>
  <si>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</si>
  <si>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</si>
  <si>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</si>
  <si>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</si>
  <si>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</si>
  <si>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</si>
  <si>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</si>
  <si>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</si>
  <si>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</si>
  <si>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</si>
  <si>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</si>
  <si>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</si>
  <si>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</si>
  <si>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</si>
  <si>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</si>
  <si>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</si>
  <si>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</si>
  <si>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</si>
  <si>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</si>
  <si>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</si>
  <si>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</si>
  <si>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</si>
  <si>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</si>
  <si>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</si>
  <si>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</si>
  <si>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</si>
  <si>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</si>
  <si>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</si>
  <si>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</si>
  <si>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</si>
  <si>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</si>
  <si>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</si>
  <si>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</si>
  <si>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</si>
  <si>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</si>
  <si>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</si>
  <si>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</si>
  <si>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</si>
  <si>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</si>
  <si>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</si>
  <si>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</si>
  <si>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</si>
  <si>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</si>
  <si>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</si>
  <si>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</si>
  <si>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</si>
  <si>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</si>
  <si>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</si>
  <si>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</si>
  <si>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</si>
  <si>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</si>
  <si>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</si>
  <si>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</si>
  <si>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</si>
  <si>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</si>
  <si>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</si>
  <si>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</si>
  <si>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</si>
  <si>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</si>
  <si>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</si>
  <si>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</si>
  <si>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</si>
  <si>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</si>
  <si>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</si>
  <si>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</si>
  <si>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</si>
  <si>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</si>
  <si>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</si>
  <si>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</si>
  <si>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</si>
  <si>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</si>
  <si>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</si>
  <si>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</si>
  <si>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</si>
  <si>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</si>
  <si>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</si>
  <si>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</si>
  <si>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</si>
  <si>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</si>
  <si>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</si>
  <si>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</si>
  <si>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</si>
  <si>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</si>
  <si>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</si>
  <si>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</si>
  <si>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</si>
  <si>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</si>
  <si>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</si>
  <si>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</si>
  <si>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</si>
  <si>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</si>
  <si>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</si>
  <si>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</si>
  <si>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</si>
  <si>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</si>
  <si>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</si>
  <si>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</si>
  <si>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</si>
  <si>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</si>
  <si>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</si>
  <si>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</si>
  <si>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</si>
  <si>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</si>
  <si>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</si>
  <si>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</si>
  <si>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</si>
  <si>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</si>
  <si>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</si>
  <si>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</si>
  <si>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</si>
  <si>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</si>
  <si>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</si>
  <si>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</si>
  <si>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</si>
  <si>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</si>
  <si>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</si>
  <si>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</si>
  <si>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</si>
  <si>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</si>
  <si>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</si>
  <si>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</si>
  <si>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</si>
  <si>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</si>
  <si>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</si>
  <si>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</si>
  <si>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</si>
  <si>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</si>
  <si>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</si>
  <si>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</si>
  <si>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</si>
  <si>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</si>
  <si>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</si>
  <si>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</si>
  <si>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</si>
  <si>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</si>
  <si>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</si>
  <si>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</si>
  <si>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</si>
  <si>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</si>
  <si>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</si>
  <si>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</si>
  <si>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</si>
  <si>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</si>
  <si>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</si>
  <si>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</si>
  <si>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</si>
  <si>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</si>
  <si>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</si>
  <si>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</si>
  <si>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</si>
  <si>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</si>
  <si>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</si>
  <si>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</si>
  <si>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</si>
  <si>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</si>
  <si>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</si>
  <si>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</si>
  <si>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</si>
  <si>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</si>
  <si>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</si>
  <si>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</si>
  <si>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</si>
  <si>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</si>
  <si>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</si>
  <si>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</si>
  <si>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</si>
  <si>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</si>
  <si>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</si>
  <si>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</si>
  <si>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</si>
  <si>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</si>
  <si>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</si>
  <si>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</si>
  <si>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</si>
  <si>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</si>
  <si>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</si>
  <si>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</si>
  <si>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</si>
  <si>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</si>
  <si>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</si>
  <si>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</si>
  <si>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</si>
  <si>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</si>
  <si>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</si>
  <si>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</si>
  <si>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</si>
  <si>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</si>
  <si>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</si>
  <si>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</si>
  <si>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</si>
  <si>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</si>
  <si>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</si>
  <si>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</si>
  <si>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</si>
  <si>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</si>
  <si>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</si>
  <si>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</si>
  <si>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</si>
  <si>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</si>
  <si>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</si>
  <si>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</si>
  <si>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</si>
  <si>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</si>
  <si>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</si>
  <si>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</si>
  <si>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</si>
  <si>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</si>
  <si>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</si>
  <si>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</si>
  <si>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</si>
  <si>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</si>
  <si>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</si>
  <si>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</si>
  <si>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</si>
  <si>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</si>
  <si>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</si>
  <si>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</si>
  <si>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</si>
  <si>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</si>
  <si>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</si>
  <si>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</si>
  <si>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</si>
  <si>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</si>
  <si>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</si>
  <si>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</si>
  <si>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</si>
  <si>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</si>
  <si>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</si>
  <si>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</si>
  <si>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</si>
  <si>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</si>
  <si>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</si>
  <si>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</si>
  <si>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</si>
  <si>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</si>
  <si>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</si>
  <si>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</si>
  <si>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</si>
  <si>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</si>
  <si>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</si>
  <si>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</si>
  <si>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</si>
  <si>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</si>
  <si>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</si>
  <si>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</si>
  <si>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</si>
  <si>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</si>
  <si>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</si>
  <si>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</si>
  <si>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</si>
  <si>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</si>
  <si>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</si>
  <si>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</si>
  <si>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</si>
  <si>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</si>
  <si>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</si>
  <si>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</si>
  <si>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</si>
  <si>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</si>
  <si>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</si>
  <si>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</si>
  <si>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</si>
  <si>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</si>
  <si>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</si>
  <si>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</si>
  <si>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</si>
  <si>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</si>
  <si>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</si>
  <si>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</si>
  <si>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</si>
  <si>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</si>
  <si>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</si>
  <si>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</si>
  <si>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</si>
  <si>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</si>
  <si>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</si>
  <si>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</si>
  <si>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</si>
  <si>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</si>
  <si>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</si>
  <si>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</si>
  <si>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</si>
  <si>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</si>
  <si>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</si>
  <si>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</si>
  <si>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</si>
  <si>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</si>
  <si>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</si>
  <si>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</si>
  <si>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</si>
  <si>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</si>
  <si>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</si>
  <si>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</si>
  <si>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</si>
  <si>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</si>
  <si>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</si>
  <si>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</si>
  <si>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</si>
  <si>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</si>
  <si>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</si>
  <si>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</si>
  <si>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</si>
  <si>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</si>
  <si>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</si>
  <si>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</si>
  <si>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</si>
  <si>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</si>
  <si>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</si>
  <si>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</si>
  <si>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</si>
  <si>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</si>
  <si>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</si>
  <si>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</si>
  <si>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</si>
  <si>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</si>
  <si>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</si>
  <si>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</si>
  <si>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</si>
  <si>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</si>
  <si>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</si>
  <si>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</si>
  <si>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</si>
  <si>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</si>
  <si>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</si>
  <si>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</si>
  <si>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</si>
  <si>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</si>
  <si>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</si>
  <si>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</si>
  <si>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</si>
  <si>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</si>
  <si>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</si>
  <si>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</si>
  <si>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</si>
  <si>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</si>
  <si>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</si>
  <si>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</si>
  <si>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</si>
  <si>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</si>
  <si>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</si>
  <si>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</si>
  <si>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</si>
  <si>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</si>
  <si>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</si>
  <si>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</si>
  <si>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</si>
  <si>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</si>
  <si>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</si>
  <si>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</si>
  <si>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</si>
  <si>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</si>
  <si>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</si>
  <si>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</si>
  <si>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</si>
  <si>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</si>
  <si>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</si>
  <si>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</si>
  <si>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</si>
  <si>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</si>
  <si>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</si>
  <si>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</si>
  <si>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</si>
  <si>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</si>
  <si>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</si>
  <si>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</si>
  <si>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</si>
  <si>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</si>
  <si>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</si>
  <si>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</si>
  <si>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</si>
  <si>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</si>
  <si>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</si>
  <si>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</si>
  <si>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</si>
  <si>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</si>
  <si>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</si>
  <si>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</si>
  <si>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</si>
  <si>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</si>
  <si>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</si>
  <si>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</si>
  <si>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</si>
  <si>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</si>
  <si>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</si>
  <si>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</si>
  <si>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</si>
  <si>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</si>
  <si>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</si>
  <si>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</si>
  <si>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</si>
  <si>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</si>
  <si>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</si>
  <si>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</si>
  <si>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</si>
  <si>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</si>
  <si>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</si>
  <si>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</si>
  <si>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</si>
  <si>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</si>
  <si>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</si>
  <si>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</si>
  <si>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</si>
  <si>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</si>
  <si>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</si>
  <si>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</si>
  <si>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</si>
  <si>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</si>
  <si>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</si>
  <si>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</si>
  <si>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</si>
  <si>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</si>
  <si>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</si>
  <si>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</si>
  <si>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</si>
  <si>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</si>
  <si>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</si>
  <si>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</si>
  <si>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</si>
  <si>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</si>
  <si>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</si>
  <si>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</si>
  <si>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</si>
  <si>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</si>
  <si>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</si>
  <si>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</si>
  <si>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</si>
  <si>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</si>
  <si>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</si>
  <si>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</si>
  <si>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</si>
  <si>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</si>
  <si>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</si>
  <si>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</si>
  <si>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</si>
  <si>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</si>
  <si>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</si>
  <si>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</si>
  <si>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</si>
  <si>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</si>
  <si>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</si>
  <si>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</si>
  <si>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</si>
  <si>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</si>
  <si>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</si>
  <si>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</si>
  <si>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</si>
  <si>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</si>
  <si>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</si>
  <si>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</si>
  <si>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</si>
  <si>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</si>
  <si>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</si>
  <si>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</si>
  <si>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</si>
  <si>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</si>
  <si>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</si>
  <si>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</si>
  <si>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</si>
  <si>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</si>
  <si>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</si>
  <si>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</si>
  <si>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</si>
  <si>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</si>
  <si>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</si>
  <si>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</si>
  <si>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</si>
  <si>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</si>
  <si>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</si>
  <si>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</si>
  <si>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</si>
  <si>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</si>
  <si>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</si>
  <si>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</si>
  <si>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</si>
  <si>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</si>
  <si>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</si>
  <si>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</si>
  <si>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</si>
  <si>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</si>
  <si>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</si>
  <si>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</si>
  <si>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</si>
  <si>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</si>
  <si>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</si>
  <si>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</si>
  <si>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</si>
  <si>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</si>
  <si>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</si>
  <si>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</si>
  <si>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</si>
  <si>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</si>
  <si>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</si>
  <si>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</si>
  <si>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</si>
  <si>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</si>
  <si>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</si>
  <si>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</si>
  <si>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</si>
  <si>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</si>
  <si>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</si>
  <si>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</si>
  <si>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</si>
  <si>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</si>
  <si>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</si>
  <si>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</si>
  <si>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</si>
  <si>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</si>
  <si>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</si>
  <si>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</si>
  <si>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</si>
  <si>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</si>
  <si>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</si>
  <si>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</si>
  <si>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</si>
  <si>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</si>
  <si>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</si>
  <si>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</si>
  <si>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</si>
  <si>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</si>
  <si>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</si>
  <si>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</si>
  <si>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</si>
  <si>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</si>
  <si>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</si>
  <si>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</si>
  <si>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</si>
  <si>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</si>
  <si>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</si>
  <si>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</si>
  <si>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</si>
  <si>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</si>
  <si>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</si>
  <si>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</si>
  <si>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</si>
  <si>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</si>
  <si>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</si>
  <si>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</si>
  <si>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</si>
  <si>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</si>
  <si>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</si>
  <si>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</si>
  <si>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</si>
  <si>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</si>
  <si>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</si>
  <si>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</si>
  <si>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</si>
  <si>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</si>
  <si>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</si>
  <si>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</si>
  <si>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</si>
  <si>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</si>
  <si>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</si>
  <si>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</si>
  <si>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</si>
  <si>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</si>
  <si>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</si>
  <si>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</si>
  <si>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</si>
  <si>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</si>
  <si>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</si>
  <si>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</si>
  <si>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</si>
  <si>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</si>
  <si>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</si>
  <si>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</si>
  <si>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</si>
  <si>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</si>
  <si>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</si>
  <si>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</si>
  <si>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</si>
  <si>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</si>
  <si>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</si>
  <si>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</si>
  <si>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</si>
  <si>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</si>
  <si>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</si>
  <si>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</si>
  <si>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</si>
  <si>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</si>
  <si>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</si>
  <si>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</si>
  <si>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</si>
  <si>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</si>
  <si>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</si>
  <si>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</si>
  <si>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</si>
  <si>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</si>
  <si>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</si>
  <si>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</si>
  <si>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</si>
  <si>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</si>
  <si>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</si>
  <si>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</si>
  <si>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</si>
  <si>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</si>
  <si>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</si>
  <si>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</si>
  <si>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</si>
  <si>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</si>
  <si>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</si>
  <si>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</si>
  <si>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</si>
  <si>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</si>
  <si>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</si>
  <si>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</si>
  <si>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</si>
  <si>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</si>
  <si>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</si>
  <si>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</si>
  <si>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</si>
  <si>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</si>
  <si>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</si>
  <si>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</si>
  <si>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</si>
  <si>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</si>
  <si>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</si>
  <si>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</si>
  <si>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</si>
  <si>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</si>
  <si>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</si>
  <si>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</si>
  <si>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</si>
  <si>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</si>
  <si>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</si>
  <si>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</si>
  <si>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</si>
  <si>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</si>
  <si>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</si>
  <si>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</si>
  <si>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</si>
  <si>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</si>
  <si>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</si>
  <si>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</si>
  <si>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</si>
  <si>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</si>
  <si>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</si>
  <si>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</si>
  <si>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</si>
  <si>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</si>
  <si>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</si>
  <si>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</si>
  <si>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</si>
  <si>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</si>
  <si>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</si>
  <si>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</si>
  <si>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</si>
  <si>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</si>
  <si>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</si>
  <si>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</si>
  <si>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</si>
  <si>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</si>
  <si>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</si>
  <si>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</si>
  <si>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</si>
  <si>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</si>
  <si>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</si>
  <si>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</si>
  <si>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</si>
  <si>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</si>
  <si>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</si>
  <si>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</si>
  <si>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</si>
  <si>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</si>
  <si>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</si>
  <si>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</si>
  <si>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</si>
  <si>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</si>
  <si>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</si>
  <si>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</si>
  <si>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</si>
  <si>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</si>
  <si>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</si>
  <si>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</si>
  <si>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</si>
  <si>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</si>
  <si>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</si>
  <si>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</si>
  <si>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</si>
  <si>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</si>
  <si>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</si>
  <si>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</si>
  <si>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</si>
  <si>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</si>
  <si>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</si>
  <si>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</si>
  <si>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</si>
  <si>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</si>
  <si>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</si>
  <si>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</si>
  <si>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</si>
  <si>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</si>
  <si>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</si>
  <si>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</si>
  <si>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</si>
  <si>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</si>
  <si>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</si>
  <si>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</si>
  <si>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</si>
  <si>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</si>
  <si>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</si>
  <si>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</si>
  <si>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</si>
  <si>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</si>
  <si>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</si>
  <si>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</si>
  <si>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</si>
  <si>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</si>
  <si>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</si>
  <si>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</si>
  <si>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</si>
  <si>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</si>
  <si>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</si>
  <si>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</si>
  <si>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</si>
  <si>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</si>
  <si>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</si>
  <si>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</si>
  <si>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</si>
  <si>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</si>
  <si>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</si>
  <si>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</si>
  <si>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</si>
  <si>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</si>
  <si>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</si>
  <si>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</si>
  <si>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</si>
  <si>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</si>
  <si>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</si>
  <si>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</si>
  <si>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</si>
  <si>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</si>
  <si>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</si>
  <si>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</si>
  <si>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</si>
  <si>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</si>
  <si>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</si>
  <si>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</si>
  <si>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</si>
  <si>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</si>
  <si>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</si>
  <si>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</si>
  <si>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</si>
  <si>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</si>
  <si>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</si>
  <si>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</si>
  <si>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</si>
  <si>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</si>
  <si>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</si>
  <si>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</si>
  <si>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</si>
  <si>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</si>
  <si>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</si>
  <si>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</si>
  <si>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</si>
  <si>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</si>
  <si>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</si>
  <si>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</si>
  <si>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</si>
  <si>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</si>
  <si>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</si>
  <si>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</si>
  <si>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</si>
  <si>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</si>
  <si>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</si>
  <si>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</si>
  <si>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</si>
  <si>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</si>
  <si>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</si>
  <si>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</si>
  <si>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</si>
  <si>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</si>
  <si>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</si>
  <si>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</si>
  <si>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</si>
  <si>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</si>
  <si>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</si>
  <si>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</si>
  <si>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</si>
  <si>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</si>
  <si>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</si>
  <si>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</si>
  <si>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</si>
  <si>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</si>
  <si>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</si>
  <si>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</si>
  <si>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</si>
  <si>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</si>
  <si>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</si>
  <si>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</si>
  <si>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</si>
  <si>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</si>
  <si>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</si>
  <si>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</si>
  <si>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</si>
  <si>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</si>
  <si>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</si>
  <si>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</si>
  <si>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</si>
  <si>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</si>
  <si>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</si>
  <si>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</si>
  <si>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</si>
  <si>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</si>
  <si>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</si>
  <si>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</si>
  <si>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</si>
  <si>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</si>
  <si>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</si>
  <si>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</si>
  <si>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</si>
  <si>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</si>
  <si>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</si>
  <si>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</si>
  <si>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</si>
  <si>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</si>
  <si>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</si>
  <si>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</si>
  <si>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</si>
  <si>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</si>
  <si>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</si>
  <si>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</si>
  <si>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</si>
  <si>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</si>
  <si>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</si>
  <si>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</si>
  <si>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</si>
  <si>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</si>
  <si>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</si>
  <si>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</si>
  <si>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</si>
  <si>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</si>
  <si>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</si>
  <si>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</si>
  <si>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</si>
  <si>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</si>
  <si>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</si>
  <si>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</si>
  <si>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</si>
  <si>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</si>
  <si>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</si>
  <si>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</si>
  <si>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</si>
  <si>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</si>
  <si>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</si>
  <si>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</si>
  <si>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</si>
  <si>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</si>
  <si>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</si>
  <si>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</si>
  <si>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</si>
  <si>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</si>
  <si>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</si>
  <si>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</si>
  <si>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</si>
  <si>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</si>
  <si>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</si>
  <si>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</si>
  <si>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</si>
  <si>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</si>
  <si>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</si>
  <si>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</si>
  <si>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</si>
  <si>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</si>
  <si>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</si>
  <si>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</si>
  <si>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</si>
  <si>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</si>
  <si>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</si>
  <si>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</si>
  <si>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</si>
  <si>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</si>
  <si>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</si>
  <si>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</si>
  <si>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</si>
  <si>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</si>
  <si>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</si>
  <si>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</si>
  <si>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</si>
  <si>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</si>
  <si>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</si>
  <si>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</si>
  <si>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</si>
  <si>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</si>
  <si>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</si>
  <si>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</si>
  <si>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</si>
  <si>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</si>
  <si>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</si>
  <si>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</si>
  <si>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</si>
  <si>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</si>
  <si>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</si>
  <si>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</si>
  <si>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</si>
  <si>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</si>
  <si>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</si>
  <si>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</si>
  <si>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</si>
  <si>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</si>
  <si>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</si>
  <si>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</si>
  <si>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</si>
  <si>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</si>
  <si>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</si>
  <si>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</si>
  <si>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</si>
  <si>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</si>
  <si>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</si>
  <si>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</si>
  <si>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</si>
  <si>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</si>
  <si>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</si>
  <si>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</si>
  <si>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</si>
  <si>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</si>
  <si>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</si>
  <si>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</si>
  <si>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</si>
  <si>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</si>
  <si>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</si>
  <si>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</si>
  <si>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</si>
  <si>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</si>
  <si>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</si>
  <si>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</si>
  <si>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</si>
  <si>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</si>
  <si>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</si>
  <si>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</si>
  <si>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</si>
  <si>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</si>
  <si>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</si>
  <si>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</si>
  <si>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</si>
  <si>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</si>
  <si>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</si>
  <si>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</si>
  <si>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</si>
  <si>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</si>
  <si>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</si>
  <si>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</si>
  <si>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</si>
  <si>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</si>
  <si>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</si>
  <si>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</si>
  <si>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</si>
  <si>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</si>
  <si>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</si>
  <si>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</si>
  <si>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</si>
  <si>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</si>
  <si>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</si>
  <si>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</si>
  <si>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</si>
  <si>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</si>
  <si>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</si>
  <si>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</si>
  <si>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</si>
  <si>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</si>
  <si>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</si>
  <si>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</si>
  <si>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</si>
  <si>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</si>
  <si>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</si>
  <si>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</si>
  <si>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</si>
  <si>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</si>
  <si>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</si>
  <si>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</si>
  <si>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</si>
  <si>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</si>
  <si>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</si>
  <si>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</si>
  <si>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</si>
  <si>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</si>
  <si>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</si>
  <si>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</si>
  <si>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</si>
  <si>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</si>
  <si>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</si>
  <si>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</si>
  <si>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</si>
  <si>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</si>
  <si>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</si>
  <si>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</si>
  <si>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</si>
  <si>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</si>
  <si>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</si>
  <si>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</si>
  <si>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</si>
  <si>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</si>
  <si>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</si>
  <si>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</si>
  <si>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</si>
  <si>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</si>
  <si>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</si>
  <si>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</si>
  <si>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</si>
  <si>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</si>
  <si>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</si>
  <si>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</si>
  <si>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</si>
  <si>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</si>
  <si>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</si>
  <si>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</si>
  <si>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</si>
  <si>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</si>
  <si>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</si>
  <si>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</si>
  <si>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</si>
  <si>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</si>
  <si>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</si>
  <si>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</si>
  <si>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</si>
  <si>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</si>
  <si>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</si>
  <si>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</si>
  <si>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</si>
  <si>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</si>
  <si>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</si>
  <si>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</si>
  <si>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</si>
  <si>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</si>
  <si>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</si>
  <si>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</si>
  <si>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</si>
  <si>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</si>
  <si>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</si>
  <si>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</si>
  <si>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</si>
  <si>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</si>
  <si>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</si>
  <si>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</si>
  <si>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</si>
  <si>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</si>
  <si>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</si>
  <si>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</si>
  <si>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</si>
  <si>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</si>
  <si>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</si>
  <si>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</si>
  <si>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</si>
  <si>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</si>
  <si>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</si>
  <si>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</si>
  <si>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</si>
  <si>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</si>
  <si>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</si>
  <si>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</si>
  <si>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</si>
  <si>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</si>
  <si>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</si>
  <si>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</si>
  <si>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</si>
  <si>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</si>
  <si>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</si>
  <si>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</si>
  <si>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</si>
  <si>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</si>
  <si>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</si>
  <si>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</si>
  <si>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</si>
  <si>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</si>
  <si>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</si>
  <si>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</si>
  <si>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</si>
  <si>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</si>
  <si>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</si>
  <si>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</si>
  <si>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</si>
  <si>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</si>
  <si>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</si>
  <si>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</si>
  <si>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</si>
  <si>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</si>
  <si>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</si>
  <si>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</si>
  <si>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</si>
  <si>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</si>
  <si>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</si>
  <si>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</si>
  <si>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</si>
  <si>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</si>
  <si>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</si>
  <si>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</si>
  <si>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</si>
  <si>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</si>
  <si>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</si>
  <si>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</si>
  <si>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</si>
  <si>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</si>
  <si>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</si>
  <si>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</si>
  <si>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</si>
  <si>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</si>
  <si>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</si>
  <si>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</si>
  <si>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</si>
  <si>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</si>
  <si>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</si>
  <si>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</si>
  <si>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</si>
  <si>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</si>
  <si>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</si>
  <si>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</si>
  <si>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</si>
  <si>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</si>
  <si>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</si>
  <si>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</si>
  <si>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</si>
  <si>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</si>
  <si>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</si>
  <si>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</si>
  <si>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</si>
  <si>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</si>
  <si>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</si>
  <si>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</si>
  <si>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</si>
  <si>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</si>
  <si>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</si>
  <si>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</si>
  <si>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</si>
  <si>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</si>
  <si>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</si>
  <si>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</si>
  <si>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</si>
  <si>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</si>
  <si>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</si>
  <si>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</si>
  <si>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</si>
  <si>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</si>
  <si>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</si>
  <si>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</si>
  <si>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</si>
  <si>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</si>
  <si>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</si>
  <si>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</si>
  <si>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</si>
  <si>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</si>
  <si>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</si>
  <si>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</si>
  <si>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</si>
  <si>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</si>
  <si>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</si>
  <si>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</si>
  <si>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</si>
  <si>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</si>
  <si>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</si>
  <si>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</si>
  <si>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</si>
  <si>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</si>
  <si>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</si>
  <si>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</si>
  <si>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</si>
  <si>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</si>
  <si>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</si>
  <si>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</si>
  <si>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</si>
  <si>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</si>
  <si>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</si>
  <si>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</si>
  <si>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</si>
  <si>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</si>
  <si>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</si>
  <si>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</si>
  <si>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</si>
  <si>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</si>
  <si>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</si>
  <si>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</si>
  <si>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</si>
  <si>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</si>
  <si>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</si>
  <si>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</si>
  <si>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</si>
  <si>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</si>
  <si>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</si>
  <si>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</si>
  <si>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</si>
  <si>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</si>
  <si>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</si>
  <si>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</si>
  <si>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</si>
  <si>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</si>
  <si>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</si>
  <si>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</si>
  <si>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</si>
  <si>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</si>
  <si>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</si>
  <si>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</si>
  <si>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</si>
  <si>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</si>
  <si>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</si>
  <si>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</si>
  <si>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</si>
  <si>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</si>
  <si>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</si>
  <si>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</si>
  <si>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</si>
  <si>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</si>
  <si>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</si>
  <si>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</si>
  <si>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</si>
  <si>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</si>
  <si>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</si>
  <si>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</si>
  <si>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</si>
  <si>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</si>
  <si>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</si>
  <si>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</si>
  <si>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</si>
  <si>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</si>
  <si>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</si>
  <si>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</si>
  <si>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</si>
  <si>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</si>
  <si>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</si>
  <si>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</si>
  <si>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</si>
  <si>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</si>
  <si>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</si>
  <si>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</si>
  <si>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</si>
  <si>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</si>
  <si>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</si>
  <si>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</si>
  <si>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</si>
  <si>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</si>
  <si>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</si>
  <si>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</si>
  <si>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</si>
  <si>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</si>
  <si>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</si>
  <si>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</si>
  <si>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</si>
  <si>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</si>
  <si>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</si>
  <si>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</si>
  <si>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</si>
  <si>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</si>
  <si>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</si>
  <si>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</si>
  <si>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</si>
  <si>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</si>
  <si>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</si>
  <si>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</si>
  <si>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</si>
  <si>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</si>
  <si>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</si>
  <si>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</si>
  <si>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</si>
  <si>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</si>
  <si>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</si>
  <si>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</si>
  <si>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</si>
  <si>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</si>
  <si>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</si>
  <si>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</si>
  <si>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</si>
  <si>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</si>
  <si>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</si>
  <si>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</si>
  <si>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</si>
  <si>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</si>
  <si>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</si>
  <si>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</si>
  <si>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</si>
  <si>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</si>
  <si>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</si>
  <si>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</si>
  <si>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</si>
  <si>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</si>
  <si>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</si>
  <si>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</si>
  <si>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</si>
  <si>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</si>
  <si>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</si>
  <si>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</si>
  <si>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</si>
  <si>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</si>
  <si>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</si>
  <si>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</si>
  <si>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</si>
  <si>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</si>
  <si>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</si>
  <si>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</si>
  <si>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</si>
  <si>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</si>
  <si>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</si>
  <si>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</si>
  <si>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</si>
  <si>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</si>
  <si>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</si>
  <si>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</si>
  <si>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</si>
  <si>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</si>
  <si>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</si>
  <si>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</si>
  <si>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</si>
  <si>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</si>
  <si>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</si>
  <si>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</si>
  <si>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</si>
  <si>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</si>
  <si>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</si>
  <si>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</si>
  <si>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</si>
  <si>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</si>
  <si>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</si>
  <si>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</si>
  <si>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</si>
  <si>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</si>
  <si>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</si>
  <si>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</si>
  <si>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</si>
  <si>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</si>
  <si>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</si>
  <si>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</si>
  <si>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</si>
  <si>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</si>
  <si>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</si>
  <si>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</si>
  <si>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</si>
  <si>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</si>
  <si>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</si>
  <si>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</si>
  <si>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</si>
  <si>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</si>
  <si>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</si>
  <si>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</si>
  <si>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</si>
  <si>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</si>
  <si>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</si>
  <si>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</si>
  <si>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</si>
  <si>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</si>
  <si>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</si>
  <si>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</si>
  <si>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</si>
  <si>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</si>
  <si>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</si>
  <si>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</si>
  <si>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</si>
  <si>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</si>
  <si>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</si>
  <si>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</si>
  <si>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</si>
  <si>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</si>
  <si>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</si>
  <si>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</si>
  <si>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</si>
  <si>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</si>
  <si>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</si>
  <si>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</si>
  <si>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</si>
  <si>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</si>
  <si>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</si>
  <si>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</si>
  <si>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</si>
  <si>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</si>
  <si>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</si>
  <si>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</si>
  <si>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</si>
  <si>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</si>
  <si>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</si>
  <si>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</si>
  <si>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</si>
  <si>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</si>
  <si>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</si>
  <si>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</si>
  <si>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</si>
  <si>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</si>
  <si>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</si>
  <si>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</si>
  <si>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</si>
  <si>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</si>
  <si>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</si>
  <si>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</si>
  <si>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</si>
  <si>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</si>
  <si>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</si>
  <si>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</si>
  <si>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</si>
  <si>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</si>
  <si>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</si>
  <si>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</si>
  <si>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</si>
  <si>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</si>
  <si>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</si>
  <si>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</si>
  <si>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</si>
  <si>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</si>
  <si>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</si>
  <si>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</si>
  <si>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</si>
  <si>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</si>
  <si>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</si>
  <si>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</si>
  <si>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</si>
  <si>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</si>
  <si>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</si>
  <si>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</si>
  <si>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</si>
  <si>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</si>
  <si>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</si>
  <si>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</si>
  <si>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</si>
  <si>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</si>
  <si>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</si>
  <si>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</si>
  <si>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</si>
  <si>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</si>
  <si>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</si>
  <si>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</si>
  <si>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</si>
  <si>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</si>
  <si>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</si>
  <si>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</si>
  <si>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</si>
  <si>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</si>
  <si>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</si>
  <si>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</si>
  <si>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</si>
  <si>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</si>
  <si>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</si>
  <si>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</si>
  <si>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</si>
  <si>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</si>
  <si>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</si>
  <si>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</si>
  <si>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</si>
  <si>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</si>
  <si>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</si>
  <si>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</si>
  <si>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</si>
  <si>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</si>
  <si>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</si>
  <si>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</si>
  <si>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</si>
  <si>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</si>
  <si>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</si>
  <si>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</si>
  <si>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</si>
  <si>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</si>
  <si>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</si>
  <si>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</si>
  <si>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</si>
  <si>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</si>
  <si>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</si>
  <si>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</si>
  <si>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</si>
  <si>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</si>
  <si>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</si>
  <si>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</si>
  <si>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</si>
  <si>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</si>
  <si>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</si>
  <si>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</si>
  <si>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</si>
  <si>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</si>
  <si>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</si>
  <si>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</si>
  <si>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</si>
  <si>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</si>
  <si>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</si>
  <si>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</si>
  <si>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</si>
  <si>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</si>
  <si>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</si>
  <si>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</si>
  <si>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</si>
  <si>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</si>
  <si>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</si>
  <si>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</si>
  <si>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</si>
  <si>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</si>
  <si>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</si>
  <si>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</si>
  <si>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</si>
  <si>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</si>
  <si>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</si>
  <si>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</si>
  <si>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</si>
  <si>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</si>
  <si>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</si>
  <si>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</si>
  <si>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</si>
  <si>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</si>
  <si>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</si>
  <si>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</si>
  <si>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</si>
  <si>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</si>
  <si>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</si>
  <si>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</si>
  <si>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</si>
  <si>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</si>
  <si>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</si>
  <si>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</si>
  <si>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</si>
  <si>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</si>
  <si>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</si>
  <si>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</si>
  <si>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</si>
  <si>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</si>
  <si>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</si>
  <si>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</si>
  <si>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</si>
  <si>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</si>
  <si>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</si>
  <si>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</si>
  <si>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</si>
  <si>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</si>
  <si>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</si>
  <si>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</si>
  <si>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</si>
  <si>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</si>
  <si>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</si>
  <si>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</si>
  <si>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</si>
  <si>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</si>
  <si>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</si>
  <si>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</si>
  <si>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</si>
  <si>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</si>
  <si>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</si>
  <si>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</si>
  <si>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</si>
  <si>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</si>
  <si>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</si>
  <si>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</si>
  <si>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</si>
  <si>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</si>
  <si>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</si>
  <si>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</si>
  <si>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</si>
  <si>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</si>
  <si>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</si>
  <si>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</si>
  <si>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</si>
  <si>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</si>
  <si>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</si>
  <si>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</si>
  <si>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</si>
  <si>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</si>
  <si>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</si>
  <si>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</si>
  <si>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</si>
  <si>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</si>
  <si>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</si>
  <si>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</si>
  <si>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</si>
  <si>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</si>
  <si>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</si>
  <si>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</si>
  <si>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</si>
  <si>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</si>
  <si>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</si>
  <si>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</si>
  <si>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</si>
  <si>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</si>
  <si>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</si>
  <si>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</si>
  <si>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</si>
  <si>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</si>
  <si>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</si>
  <si>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</si>
  <si>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</si>
  <si>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</si>
  <si>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</si>
  <si>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</si>
  <si>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</si>
  <si>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</si>
  <si>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</si>
  <si>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</si>
  <si>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</si>
  <si>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</si>
  <si>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</si>
  <si>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</si>
  <si>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</si>
  <si>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</si>
  <si>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</si>
  <si>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</si>
  <si>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</si>
  <si>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</si>
  <si>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</si>
  <si>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</si>
  <si>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</si>
  <si>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</si>
  <si>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</si>
  <si>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</si>
  <si>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</si>
  <si>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</si>
  <si>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</si>
  <si>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</si>
  <si>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</si>
  <si>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</si>
  <si>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</si>
  <si>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</si>
  <si>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</si>
  <si>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</si>
  <si>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</si>
  <si>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</si>
  <si>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</si>
  <si>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</si>
  <si>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</si>
  <si>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</si>
  <si>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</si>
  <si>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</si>
  <si>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</si>
  <si>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</si>
  <si>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</si>
  <si>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</si>
  <si>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</si>
  <si>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</si>
  <si>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</si>
  <si>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</si>
  <si>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</si>
  <si>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</si>
  <si>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</si>
  <si>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</si>
  <si>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</si>
  <si>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</si>
  <si>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</si>
  <si>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</si>
  <si>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</si>
  <si>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</si>
  <si>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</si>
  <si>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</si>
  <si>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</si>
  <si>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</si>
  <si>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</si>
  <si>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</si>
  <si>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</si>
  <si>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</si>
  <si>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</si>
  <si>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</si>
  <si>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</si>
  <si>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</si>
  <si>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</si>
  <si>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</si>
  <si>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</si>
  <si>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</si>
  <si>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</si>
  <si>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</si>
  <si>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</si>
  <si>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</si>
  <si>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</si>
  <si>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</si>
  <si>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</si>
  <si>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</si>
  <si>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</si>
  <si>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</si>
  <si>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</si>
  <si>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</si>
  <si>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</si>
  <si>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</si>
  <si>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</si>
  <si>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</si>
  <si>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</si>
  <si>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</si>
  <si>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</si>
  <si>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</si>
  <si>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</si>
  <si>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</si>
  <si>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</si>
  <si>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</si>
  <si>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</si>
  <si>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</si>
  <si>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</si>
  <si>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</si>
  <si>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</si>
  <si>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</si>
  <si>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</si>
  <si>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</si>
  <si>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</si>
  <si>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</si>
  <si>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</si>
  <si>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</si>
  <si>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</si>
  <si>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</si>
  <si>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</si>
  <si>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</si>
  <si>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</si>
  <si>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</si>
  <si>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</si>
  <si>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</si>
  <si>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</si>
  <si>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</si>
  <si>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</si>
  <si>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</si>
  <si>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</si>
  <si>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</si>
  <si>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</si>
  <si>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</si>
  <si>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</si>
  <si>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</si>
  <si>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</si>
  <si>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</si>
  <si>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</si>
  <si>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</si>
  <si>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</si>
  <si>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</si>
  <si>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</si>
  <si>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</si>
  <si>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</si>
  <si>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</si>
  <si>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</si>
  <si>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</si>
  <si>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</si>
  <si>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</si>
  <si>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</si>
  <si>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</si>
  <si>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</si>
  <si>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</si>
  <si>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</si>
  <si>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</si>
  <si>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</si>
  <si>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</si>
  <si>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</si>
  <si>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</si>
  <si>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</si>
  <si>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</si>
  <si>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</si>
  <si>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</si>
  <si>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</si>
  <si>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</si>
  <si>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</si>
  <si>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</si>
  <si>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</si>
  <si>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</si>
  <si>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</si>
  <si>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</si>
  <si>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</si>
  <si>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</si>
  <si>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</si>
  <si>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</si>
  <si>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</si>
  <si>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</si>
  <si>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</si>
  <si>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</si>
  <si>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</si>
  <si>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</si>
  <si>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</si>
  <si>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</si>
  <si>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</si>
  <si>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</si>
  <si>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</si>
  <si>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</si>
  <si>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</si>
  <si>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</si>
  <si>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</si>
  <si>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</si>
  <si>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</si>
  <si>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</si>
  <si>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</si>
  <si>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</si>
  <si>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</si>
  <si>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</si>
  <si>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</si>
  <si>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</si>
  <si>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</si>
  <si>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</si>
  <si>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</si>
  <si>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</si>
  <si>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</si>
  <si>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</si>
  <si>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</si>
  <si>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</si>
  <si>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</si>
  <si>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</si>
  <si>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</si>
  <si>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</si>
  <si>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</si>
  <si>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</si>
  <si>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</si>
  <si>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</si>
  <si>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</si>
  <si>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</si>
  <si>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</si>
  <si>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</si>
  <si>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</si>
  <si>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</si>
  <si>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</si>
  <si>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</si>
  <si>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</si>
  <si>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</si>
  <si>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</si>
  <si>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</si>
  <si>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</si>
  <si>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</si>
  <si>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</si>
  <si>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</si>
  <si>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</si>
  <si>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</si>
  <si>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</si>
  <si>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</si>
  <si>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</si>
  <si>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</si>
  <si>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</si>
  <si>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</si>
  <si>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</si>
  <si>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</si>
  <si>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</si>
  <si>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</si>
  <si>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</si>
  <si>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</si>
  <si>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</si>
  <si>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</si>
  <si>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</si>
  <si>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</si>
  <si>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</si>
  <si>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</si>
  <si>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</si>
  <si>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</si>
  <si>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</si>
  <si>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</si>
  <si>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</si>
  <si>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</si>
  <si>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</si>
  <si>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</si>
  <si>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</si>
  <si>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</si>
  <si>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</si>
  <si>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</si>
  <si>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</si>
  <si>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</si>
  <si>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</si>
  <si>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</si>
  <si>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</si>
  <si>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</si>
  <si>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</si>
  <si>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</si>
  <si>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</si>
  <si>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</si>
  <si>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</si>
  <si>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</si>
  <si>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</si>
  <si>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</si>
  <si>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</si>
  <si>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</si>
  <si>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</si>
  <si>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</si>
  <si>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</si>
  <si>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</si>
  <si>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</si>
  <si>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</si>
  <si>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</si>
  <si>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</si>
  <si>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</si>
  <si>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</si>
  <si>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</si>
  <si>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</si>
  <si>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</si>
  <si>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</si>
  <si>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</si>
  <si>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</si>
  <si>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</si>
  <si>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</si>
  <si>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</si>
  <si>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</si>
  <si>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</si>
  <si>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</si>
  <si>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</si>
  <si>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</si>
  <si>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</si>
  <si>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</si>
  <si>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</si>
  <si>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</si>
  <si>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</si>
  <si>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</si>
  <si>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</si>
  <si>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</si>
  <si>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</si>
  <si>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</si>
  <si>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</si>
  <si>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</si>
  <si>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</si>
  <si>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</si>
  <si>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</si>
  <si>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</si>
  <si>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</si>
  <si>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</si>
  <si>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</si>
  <si>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</si>
  <si>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</si>
  <si>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</si>
  <si>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</si>
  <si>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</si>
  <si>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</si>
  <si>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</si>
  <si>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</si>
  <si>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</si>
  <si>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</si>
  <si>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</si>
  <si>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</si>
  <si>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</si>
  <si>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</si>
  <si>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</si>
  <si>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</si>
  <si>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</si>
  <si>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</si>
  <si>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</si>
  <si>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</si>
  <si>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</si>
  <si>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</si>
  <si>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</si>
  <si>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</si>
  <si>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</si>
  <si>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</si>
  <si>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</si>
  <si>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</si>
  <si>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</si>
  <si>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</si>
  <si>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</si>
  <si>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</si>
  <si>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</si>
  <si>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</si>
  <si>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</si>
  <si>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</si>
  <si>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</si>
  <si>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</si>
  <si>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</si>
  <si>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</si>
  <si>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</si>
  <si>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</si>
  <si>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</si>
  <si>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</si>
  <si>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</si>
  <si>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</si>
  <si>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</si>
  <si>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</si>
  <si>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</si>
  <si>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</si>
  <si>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</si>
  <si>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</si>
  <si>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</si>
  <si>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</si>
  <si>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</si>
  <si>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</si>
  <si>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</si>
  <si>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</si>
  <si>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</si>
  <si>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</si>
  <si>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</si>
  <si>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</si>
  <si>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</si>
  <si>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</si>
  <si>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</si>
  <si>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</si>
  <si>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</si>
  <si>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</si>
  <si>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</si>
  <si>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</si>
  <si>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</si>
  <si>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</si>
  <si>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</si>
  <si>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</si>
  <si>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</si>
  <si>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</si>
  <si>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</si>
  <si>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</si>
  <si>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</si>
  <si>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</si>
  <si>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</si>
  <si>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</si>
  <si>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</si>
  <si>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</si>
  <si>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</si>
  <si>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</si>
  <si>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</si>
  <si>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</si>
  <si>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</si>
  <si>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</si>
  <si>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</si>
  <si>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</si>
  <si>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</si>
  <si>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</si>
  <si>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</si>
  <si>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</si>
  <si>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</si>
  <si>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</si>
  <si>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</si>
  <si>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</si>
  <si>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</si>
  <si>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</si>
  <si>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</si>
  <si>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</si>
  <si>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</si>
  <si>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</si>
  <si>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</si>
  <si>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</si>
  <si>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</si>
  <si>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</si>
  <si>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</si>
  <si>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</si>
  <si>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</si>
  <si>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</si>
  <si>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</si>
  <si>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</si>
  <si>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</si>
  <si>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</si>
  <si>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</si>
  <si>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</si>
  <si>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</si>
  <si>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</si>
  <si>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</si>
  <si>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</si>
  <si>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</si>
  <si>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</si>
  <si>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</si>
  <si>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</si>
  <si>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</si>
  <si>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</si>
  <si>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</si>
  <si>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</si>
  <si>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</si>
  <si>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</si>
  <si>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</si>
  <si>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</si>
  <si>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</si>
  <si>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</si>
  <si>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</si>
  <si>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</si>
  <si>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</si>
  <si>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</si>
  <si>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</si>
  <si>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</si>
  <si>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</si>
  <si>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</si>
  <si>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</si>
  <si>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</si>
  <si>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</si>
  <si>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</si>
  <si>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</si>
  <si>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</si>
  <si>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</si>
  <si>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</si>
  <si>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</si>
  <si>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</si>
  <si>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</si>
  <si>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</si>
  <si>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</si>
  <si>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</si>
  <si>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</si>
  <si>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</si>
  <si>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</si>
  <si>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</si>
  <si>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</si>
  <si>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</si>
  <si>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</si>
  <si>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</si>
  <si>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</si>
  <si>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</si>
  <si>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</si>
  <si>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</si>
  <si>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</si>
  <si>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</si>
  <si>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</si>
  <si>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</si>
  <si>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</si>
  <si>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</si>
  <si>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</si>
  <si>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</si>
  <si>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</si>
  <si>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</si>
  <si>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</si>
  <si>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</si>
  <si>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</si>
  <si>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</si>
  <si>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</si>
  <si>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</si>
  <si>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</si>
  <si>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</si>
  <si>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</si>
  <si>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</si>
  <si>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</si>
  <si>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</si>
  <si>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</si>
  <si>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</si>
  <si>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</si>
  <si>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</si>
  <si>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</si>
  <si>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</si>
  <si>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</si>
  <si>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</si>
  <si>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</si>
  <si>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</si>
  <si>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</si>
  <si>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</si>
  <si>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</si>
  <si>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</si>
  <si>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</si>
  <si>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</si>
  <si>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</si>
  <si>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</si>
  <si>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</si>
  <si>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</si>
  <si>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</si>
  <si>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</si>
  <si>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</si>
  <si>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</si>
  <si>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</si>
  <si>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</si>
  <si>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</si>
  <si>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</si>
  <si>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</si>
  <si>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</si>
  <si>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</si>
  <si>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</si>
  <si>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</si>
  <si>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</si>
  <si>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</si>
  <si>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</si>
  <si>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</si>
  <si>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</si>
  <si>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</si>
  <si>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</si>
  <si>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</si>
  <si>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</si>
  <si>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</si>
  <si>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</si>
  <si>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</si>
  <si>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</si>
  <si>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</si>
  <si>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</si>
  <si>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</si>
  <si>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</si>
  <si>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</si>
  <si>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</si>
  <si>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</si>
  <si>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</si>
  <si>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</si>
  <si>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</si>
  <si>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</si>
  <si>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</si>
  <si>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</si>
  <si>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</si>
  <si>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</si>
  <si>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</si>
  <si>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</si>
  <si>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</si>
  <si>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</si>
  <si>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</si>
  <si>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</si>
  <si>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</si>
  <si>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</si>
  <si>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</si>
  <si>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</si>
  <si>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</si>
  <si>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</si>
  <si>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</si>
  <si>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</si>
  <si>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</si>
  <si>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</si>
  <si>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</si>
  <si>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</si>
  <si>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</si>
  <si>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</si>
  <si>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</si>
  <si>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</si>
  <si>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</si>
  <si>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</si>
  <si>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</si>
  <si>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</si>
  <si>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</si>
  <si>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</si>
  <si>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</si>
  <si>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</si>
  <si>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</si>
  <si>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</si>
  <si>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</si>
  <si>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</si>
  <si>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</si>
  <si>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</si>
  <si>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</si>
  <si>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</si>
  <si>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</si>
  <si>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</si>
  <si>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</si>
  <si>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</si>
  <si>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</si>
  <si>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</si>
  <si>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</si>
  <si>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</si>
  <si>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</si>
  <si>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</si>
  <si>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</si>
  <si>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</si>
  <si>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</si>
  <si>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</si>
  <si>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</si>
  <si>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</si>
  <si>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</si>
  <si>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</si>
  <si>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</si>
  <si>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</si>
  <si>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</si>
  <si>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</si>
  <si>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</si>
  <si>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</si>
  <si>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</si>
  <si>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</si>
  <si>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</si>
  <si>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</si>
  <si>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</si>
  <si>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</si>
  <si>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</si>
  <si>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</si>
  <si>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</si>
  <si>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</si>
  <si>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</si>
  <si>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</si>
  <si>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</si>
  <si>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</si>
  <si>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</si>
  <si>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</si>
  <si>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</si>
  <si>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</si>
  <si>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</si>
  <si>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</si>
  <si>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</si>
  <si>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</si>
  <si>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</si>
  <si>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</si>
  <si>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</si>
  <si>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</si>
  <si>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</si>
  <si>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</si>
  <si>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</si>
  <si>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</si>
  <si>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</si>
  <si>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</si>
  <si>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</si>
  <si>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</si>
  <si>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</si>
  <si>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</si>
  <si>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</si>
  <si>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</si>
  <si>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</si>
  <si>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</si>
  <si>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</si>
  <si>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</si>
  <si>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</si>
  <si>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</si>
  <si>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</si>
  <si>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</si>
  <si>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</si>
  <si>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</si>
  <si>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</si>
  <si>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</si>
  <si>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</si>
  <si>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</si>
  <si>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PUČKO OTVORENO UČILIŠTE DONJA STUBICA</t>
  </si>
  <si>
    <t>03039331</t>
  </si>
  <si>
    <t>NOVA ULICA 1, DONJA STUBICA</t>
  </si>
  <si>
    <t>HR0523600001101411321</t>
  </si>
  <si>
    <t>MANUELA FRINČIĆ</t>
  </si>
  <si>
    <t>VESNA GOSPOČIĆ MOKROVČAK</t>
  </si>
  <si>
    <t>049286133</t>
  </si>
  <si>
    <t>info@pou-stubica.hr</t>
  </si>
  <si>
    <t>25.02.2021.</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</si>
</sst>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80"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2913</v>
      </c>
      <c r="C3" s="406"/>
      <c r="D3" s="132"/>
      <c r="E3" s="132"/>
      <c r="F3" s="108"/>
      <c r="G3" s="108"/>
      <c r="H3" s="108"/>
      <c r="I3" s="108"/>
      <c r="J3" s="108"/>
      <c r="K3" s="407" t="s">
        <v>98</v>
      </c>
      <c r="L3" s="408"/>
    </row>
    <row r="4" spans="2:12" s="27" customFormat="1" ht="30" customHeight="1">
      <c r="B4" s="400" t="s">
        <v>99</v>
      </c>
      <c r="C4" s="504"/>
      <c r="D4" s="504"/>
      <c r="E4" s="504"/>
      <c r="F4" s="504"/>
      <c r="G4" s="504"/>
      <c r="H4" s="504"/>
      <c r="I4" s="504"/>
      <c r="J4" s="504"/>
      <c r="K4" s="505"/>
      <c r="L4" s="505"/>
    </row>
    <row r="5" spans="2:12" s="27" customFormat="1" ht="30" customHeight="1">
      <c r="B5" s="500" t="s">
        <v>100</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2860</v>
      </c>
    </row>
    <row r="7" spans="2:16" s="118" customFormat="1" ht="18" customHeight="1" thickBot="1">
      <c r="B7" s="409" t="s">
        <v>2104</v>
      </c>
      <c r="C7" s="410"/>
      <c r="D7" s="411">
        <f>IF(RefStr!P4=1,IF(RefStr!C7&lt;&gt;"",RefStr!C7,""),"")</f>
      </c>
      <c r="E7" s="412"/>
      <c r="F7" s="412"/>
      <c r="G7" s="412"/>
      <c r="H7" s="412"/>
      <c r="I7" s="412"/>
      <c r="J7" s="412"/>
      <c r="K7" s="412"/>
      <c r="L7" s="412"/>
      <c r="P7" s="27" t="s">
        <v>1816</v>
      </c>
    </row>
    <row r="8" spans="2:12" s="118" customFormat="1" ht="18" customHeight="1" thickBot="1">
      <c r="B8" s="409" t="s">
        <v>268</v>
      </c>
      <c r="C8" s="409"/>
      <c r="D8" s="231">
        <f>IF(RefStr!P4=1,IF(RefStr!C9&lt;&gt;"",RefStr!C9,""),"")</f>
      </c>
      <c r="E8" s="121"/>
      <c r="F8" s="128" t="s">
        <v>271</v>
      </c>
      <c r="G8" s="413">
        <f>IF(RefStr!P4=1,IF(RefStr!E9&lt;&gt;"",RefStr!E9,""),"")</f>
      </c>
      <c r="H8" s="414"/>
      <c r="I8" s="414"/>
      <c r="J8" s="414"/>
      <c r="K8" s="414"/>
      <c r="L8" s="414"/>
    </row>
    <row r="9" spans="2:12" s="118" customFormat="1" ht="18" customHeight="1" thickBot="1">
      <c r="B9" s="409" t="s">
        <v>2105</v>
      </c>
      <c r="C9" s="409"/>
      <c r="D9" s="413">
        <f>IF(RefStr!P4=1,IF(RefStr!C11&lt;&gt;"",RefStr!C11,""),"")</f>
      </c>
      <c r="E9" s="413"/>
      <c r="F9" s="413"/>
      <c r="G9" s="413"/>
      <c r="H9" s="413"/>
      <c r="I9" s="413"/>
      <c r="J9" s="413"/>
      <c r="K9" s="413"/>
      <c r="L9" s="413"/>
    </row>
    <row r="10" spans="2:12" s="118" customFormat="1" ht="18" customHeight="1" thickBot="1">
      <c r="B10" s="409" t="s">
        <v>969</v>
      </c>
      <c r="C10" s="409" t="s">
        <v>1098</v>
      </c>
      <c r="D10" s="418">
        <f>IF(RefStr!P4=1,IF(RefStr!C13&lt;&gt;"",RefStr!C13,""),"")</f>
      </c>
      <c r="E10" s="419"/>
      <c r="F10" s="419"/>
      <c r="G10" s="122"/>
      <c r="H10" s="122"/>
      <c r="I10" s="136"/>
      <c r="J10" s="128" t="s">
        <v>2882</v>
      </c>
      <c r="K10" s="227">
        <f>IF(RefStr!P4=1,IF(RefStr!J9&lt;&gt;"",RefStr!J9,""),"")</f>
      </c>
      <c r="L10" s="136"/>
    </row>
    <row r="11" spans="2:12" s="118" customFormat="1" ht="18" customHeight="1" thickBot="1">
      <c r="B11" s="423" t="s">
        <v>2107</v>
      </c>
      <c r="C11" s="424"/>
      <c r="D11" s="120">
        <f>IF(RefStr!P4=1,IF(RefStr!C15&lt;&gt;"",RefStr!C15,""),"")</f>
      </c>
      <c r="E11" s="232" t="str">
        <f>IF(RefStr!D15&lt;&gt;"",RefStr!D15,"")</f>
        <v>Ostalo obrazovanje i poučavanje, d. n.</v>
      </c>
      <c r="F11" s="123"/>
      <c r="G11" s="136"/>
      <c r="H11" s="136"/>
      <c r="I11" s="137"/>
      <c r="J11" s="208" t="s">
        <v>1735</v>
      </c>
      <c r="K11" s="226">
        <f>IF(RefStr!P4=1,IF(RefStr!J11&lt;&gt;"",RefStr!J11,""),"")</f>
      </c>
      <c r="L11" s="136"/>
    </row>
    <row r="12" spans="2:12" s="118" customFormat="1" ht="18" customHeight="1" thickBot="1">
      <c r="B12" s="409" t="s">
        <v>1100</v>
      </c>
      <c r="C12" s="424"/>
      <c r="D12" s="124">
        <f>IF(RefStr!P4=1,IF(RefStr!C17&lt;&gt;"",RefStr!C17,""),"")</f>
      </c>
      <c r="E12" s="233" t="str">
        <f>IF(RefStr!D17&lt;&gt;"",RefStr!D17,"")</f>
        <v>Grad/općina: DONJA STUBICA</v>
      </c>
      <c r="F12" s="125"/>
      <c r="G12" s="122"/>
      <c r="H12" s="122"/>
      <c r="I12" s="126"/>
      <c r="J12" s="208" t="s">
        <v>2883</v>
      </c>
      <c r="K12" s="425">
        <f>IF(RefStr!P4=1,IF(RefStr!J13&lt;&gt;"",RefStr!J13,""),"")</f>
      </c>
      <c r="L12" s="426"/>
    </row>
    <row r="13" spans="2:12" s="118" customFormat="1" ht="18" customHeight="1" thickBot="1">
      <c r="B13" s="136"/>
      <c r="C13" s="127"/>
      <c r="D13" s="262"/>
      <c r="E13" s="263"/>
      <c r="F13" s="263"/>
      <c r="G13" s="263"/>
      <c r="H13" s="263"/>
      <c r="I13" s="423" t="s">
        <v>1099</v>
      </c>
      <c r="J13" s="424"/>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6"/>
      <c r="D15" s="506"/>
      <c r="F15" s="37"/>
      <c r="G15" s="40"/>
      <c r="H15" s="40"/>
      <c r="I15" s="41"/>
      <c r="J15" s="41"/>
      <c r="K15" s="38"/>
      <c r="L15" s="71" t="s">
        <v>2556</v>
      </c>
    </row>
    <row r="16" spans="2:12" s="27" customFormat="1" ht="34.5" customHeight="1">
      <c r="B16" s="90" t="s">
        <v>2263</v>
      </c>
      <c r="C16" s="455" t="s">
        <v>270</v>
      </c>
      <c r="D16" s="455"/>
      <c r="E16" s="455"/>
      <c r="F16" s="455"/>
      <c r="G16" s="456"/>
      <c r="H16" s="456"/>
      <c r="I16" s="86" t="s">
        <v>269</v>
      </c>
      <c r="J16" s="87" t="s">
        <v>1109</v>
      </c>
      <c r="K16" s="88" t="s">
        <v>1110</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101</v>
      </c>
      <c r="C18" s="438" t="s">
        <v>768</v>
      </c>
      <c r="D18" s="438"/>
      <c r="E18" s="438"/>
      <c r="F18" s="438"/>
      <c r="G18" s="438"/>
      <c r="H18" s="438"/>
      <c r="I18" s="438"/>
      <c r="J18" s="438"/>
      <c r="K18" s="438"/>
      <c r="L18" s="439"/>
    </row>
    <row r="19" spans="2:17" s="27" customFormat="1" ht="12.75">
      <c r="B19" s="196" t="s">
        <v>769</v>
      </c>
      <c r="C19" s="476" t="s">
        <v>770</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771</v>
      </c>
      <c r="C20" s="479" t="s">
        <v>772</v>
      </c>
      <c r="D20" s="480"/>
      <c r="E20" s="480"/>
      <c r="F20" s="480"/>
      <c r="G20" s="480"/>
      <c r="H20" s="481"/>
      <c r="I20" s="192">
        <v>2</v>
      </c>
      <c r="J20" s="193"/>
      <c r="K20" s="193"/>
      <c r="L20" s="183" t="str">
        <f t="shared" si="0"/>
        <v>-</v>
      </c>
      <c r="M20" s="97"/>
      <c r="N20" s="33"/>
      <c r="P20" s="34"/>
      <c r="Q20" s="28"/>
    </row>
    <row r="21" spans="2:17" s="27" customFormat="1" ht="12.75">
      <c r="B21" s="197" t="s">
        <v>773</v>
      </c>
      <c r="C21" s="479" t="s">
        <v>392</v>
      </c>
      <c r="D21" s="480"/>
      <c r="E21" s="480"/>
      <c r="F21" s="480"/>
      <c r="G21" s="480"/>
      <c r="H21" s="481"/>
      <c r="I21" s="192">
        <v>3</v>
      </c>
      <c r="J21" s="193"/>
      <c r="K21" s="193"/>
      <c r="L21" s="183" t="str">
        <f t="shared" si="0"/>
        <v>-</v>
      </c>
      <c r="M21" s="97"/>
      <c r="N21" s="33"/>
      <c r="P21" s="34"/>
      <c r="Q21" s="28"/>
    </row>
    <row r="22" spans="2:17" s="27" customFormat="1" ht="12.75">
      <c r="B22" s="197" t="s">
        <v>393</v>
      </c>
      <c r="C22" s="479" t="s">
        <v>2264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394</v>
      </c>
      <c r="C23" s="479" t="s">
        <v>395</v>
      </c>
      <c r="D23" s="480"/>
      <c r="E23" s="480"/>
      <c r="F23" s="480"/>
      <c r="G23" s="480"/>
      <c r="H23" s="481"/>
      <c r="I23" s="192">
        <v>5</v>
      </c>
      <c r="J23" s="193"/>
      <c r="K23" s="193"/>
      <c r="L23" s="183" t="str">
        <f t="shared" si="0"/>
        <v>-</v>
      </c>
      <c r="M23" s="97"/>
      <c r="N23" s="33"/>
      <c r="P23" s="34"/>
      <c r="Q23" s="28"/>
    </row>
    <row r="24" spans="2:17" s="27" customFormat="1" ht="12.75">
      <c r="B24" s="197" t="s">
        <v>396</v>
      </c>
      <c r="C24" s="479" t="s">
        <v>397</v>
      </c>
      <c r="D24" s="480"/>
      <c r="E24" s="480"/>
      <c r="F24" s="480"/>
      <c r="G24" s="480"/>
      <c r="H24" s="481"/>
      <c r="I24" s="192">
        <v>6</v>
      </c>
      <c r="J24" s="193"/>
      <c r="K24" s="193"/>
      <c r="L24" s="183" t="str">
        <f t="shared" si="0"/>
        <v>-</v>
      </c>
      <c r="M24" s="97"/>
      <c r="N24" s="33"/>
      <c r="P24" s="34"/>
      <c r="Q24" s="28"/>
    </row>
    <row r="25" spans="2:17" s="27" customFormat="1" ht="12.75">
      <c r="B25" s="197" t="s">
        <v>398</v>
      </c>
      <c r="C25" s="479" t="s">
        <v>399</v>
      </c>
      <c r="D25" s="480"/>
      <c r="E25" s="480"/>
      <c r="F25" s="480"/>
      <c r="G25" s="480"/>
      <c r="H25" s="481"/>
      <c r="I25" s="192">
        <v>7</v>
      </c>
      <c r="J25" s="193"/>
      <c r="K25" s="193"/>
      <c r="L25" s="183" t="str">
        <f t="shared" si="0"/>
        <v>-</v>
      </c>
      <c r="M25" s="97"/>
      <c r="N25" s="33"/>
      <c r="P25" s="34"/>
      <c r="Q25" s="28"/>
    </row>
    <row r="26" spans="2:17" s="27" customFormat="1" ht="12.75">
      <c r="B26" s="197" t="s">
        <v>400</v>
      </c>
      <c r="C26" s="479" t="s">
        <v>401</v>
      </c>
      <c r="D26" s="480"/>
      <c r="E26" s="480"/>
      <c r="F26" s="480"/>
      <c r="G26" s="480"/>
      <c r="H26" s="481"/>
      <c r="I26" s="192">
        <v>8</v>
      </c>
      <c r="J26" s="193"/>
      <c r="K26" s="193"/>
      <c r="L26" s="183" t="str">
        <f t="shared" si="0"/>
        <v>-</v>
      </c>
      <c r="M26" s="97"/>
      <c r="N26" s="33"/>
      <c r="P26" s="34"/>
      <c r="Q26" s="28"/>
    </row>
    <row r="27" spans="2:17" s="27" customFormat="1" ht="12.75">
      <c r="B27" s="197" t="s">
        <v>402</v>
      </c>
      <c r="C27" s="479" t="s">
        <v>403</v>
      </c>
      <c r="D27" s="480"/>
      <c r="E27" s="480"/>
      <c r="F27" s="480"/>
      <c r="G27" s="480"/>
      <c r="H27" s="481"/>
      <c r="I27" s="192">
        <v>9</v>
      </c>
      <c r="J27" s="193"/>
      <c r="K27" s="193"/>
      <c r="L27" s="183" t="str">
        <f t="shared" si="0"/>
        <v>-</v>
      </c>
      <c r="M27" s="97"/>
      <c r="N27" s="33"/>
      <c r="P27" s="34"/>
      <c r="Q27" s="28"/>
    </row>
    <row r="28" spans="2:17" s="27" customFormat="1" ht="12.75">
      <c r="B28" s="197" t="s">
        <v>404</v>
      </c>
      <c r="C28" s="479" t="s">
        <v>405</v>
      </c>
      <c r="D28" s="480"/>
      <c r="E28" s="480"/>
      <c r="F28" s="480"/>
      <c r="G28" s="480"/>
      <c r="H28" s="481"/>
      <c r="I28" s="192">
        <v>10</v>
      </c>
      <c r="J28" s="193"/>
      <c r="K28" s="193"/>
      <c r="L28" s="183" t="str">
        <f t="shared" si="0"/>
        <v>-</v>
      </c>
      <c r="M28" s="97"/>
      <c r="N28" s="33"/>
      <c r="P28" s="34"/>
      <c r="Q28" s="28"/>
    </row>
    <row r="29" spans="2:17" s="27" customFormat="1" ht="12.75">
      <c r="B29" s="197" t="s">
        <v>406</v>
      </c>
      <c r="C29" s="479" t="s">
        <v>407</v>
      </c>
      <c r="D29" s="480"/>
      <c r="E29" s="480"/>
      <c r="F29" s="480"/>
      <c r="G29" s="480"/>
      <c r="H29" s="481"/>
      <c r="I29" s="192">
        <v>11</v>
      </c>
      <c r="J29" s="193"/>
      <c r="K29" s="193"/>
      <c r="L29" s="183" t="str">
        <f t="shared" si="0"/>
        <v>-</v>
      </c>
      <c r="M29" s="97"/>
      <c r="N29" s="33"/>
      <c r="P29" s="34"/>
      <c r="Q29" s="28"/>
    </row>
    <row r="30" spans="2:17" s="27" customFormat="1" ht="12.75">
      <c r="B30" s="197" t="s">
        <v>408</v>
      </c>
      <c r="C30" s="479" t="s">
        <v>409</v>
      </c>
      <c r="D30" s="480"/>
      <c r="E30" s="480"/>
      <c r="F30" s="480"/>
      <c r="G30" s="480"/>
      <c r="H30" s="481"/>
      <c r="I30" s="192">
        <v>12</v>
      </c>
      <c r="J30" s="193"/>
      <c r="K30" s="193"/>
      <c r="L30" s="183" t="str">
        <f t="shared" si="0"/>
        <v>-</v>
      </c>
      <c r="M30" s="97"/>
      <c r="N30" s="33"/>
      <c r="P30" s="34"/>
      <c r="Q30" s="28"/>
    </row>
    <row r="31" spans="2:17" s="27" customFormat="1" ht="12.75">
      <c r="B31" s="197" t="s">
        <v>410</v>
      </c>
      <c r="C31" s="479" t="s">
        <v>411</v>
      </c>
      <c r="D31" s="480"/>
      <c r="E31" s="480"/>
      <c r="F31" s="480"/>
      <c r="G31" s="480"/>
      <c r="H31" s="481"/>
      <c r="I31" s="192">
        <v>13</v>
      </c>
      <c r="J31" s="193"/>
      <c r="K31" s="193"/>
      <c r="L31" s="183" t="str">
        <f t="shared" si="0"/>
        <v>-</v>
      </c>
      <c r="M31" s="97"/>
      <c r="N31" s="33"/>
      <c r="P31" s="34"/>
      <c r="Q31" s="28"/>
    </row>
    <row r="32" spans="2:17" s="27" customFormat="1" ht="12.75">
      <c r="B32" s="197" t="s">
        <v>412</v>
      </c>
      <c r="C32" s="479" t="s">
        <v>1618</v>
      </c>
      <c r="D32" s="480"/>
      <c r="E32" s="480"/>
      <c r="F32" s="480"/>
      <c r="G32" s="480"/>
      <c r="H32" s="481"/>
      <c r="I32" s="192">
        <v>14</v>
      </c>
      <c r="J32" s="193"/>
      <c r="K32" s="193"/>
      <c r="L32" s="183" t="str">
        <f t="shared" si="0"/>
        <v>-</v>
      </c>
      <c r="M32" s="97"/>
      <c r="N32" s="33"/>
      <c r="P32" s="34"/>
      <c r="Q32" s="28"/>
    </row>
    <row r="33" spans="2:17" s="27" customFormat="1" ht="12.75">
      <c r="B33" s="198"/>
      <c r="C33" s="473" t="s">
        <v>2265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102</v>
      </c>
      <c r="C34" s="460" t="s">
        <v>1619</v>
      </c>
      <c r="D34" s="460"/>
      <c r="E34" s="460"/>
      <c r="F34" s="460"/>
      <c r="G34" s="460"/>
      <c r="H34" s="460"/>
      <c r="I34" s="460"/>
      <c r="J34" s="460"/>
      <c r="K34" s="460"/>
      <c r="L34" s="461"/>
    </row>
    <row r="35" spans="2:17" s="27" customFormat="1" ht="12.75">
      <c r="B35" s="196" t="s">
        <v>769</v>
      </c>
      <c r="C35" s="476" t="s">
        <v>2266</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1620</v>
      </c>
      <c r="C36" s="479" t="s">
        <v>2267</v>
      </c>
      <c r="D36" s="480"/>
      <c r="E36" s="480"/>
      <c r="F36" s="480"/>
      <c r="G36" s="480"/>
      <c r="H36" s="481"/>
      <c r="I36" s="192">
        <v>17</v>
      </c>
      <c r="J36" s="193"/>
      <c r="K36" s="193"/>
      <c r="L36" s="194" t="str">
        <f t="shared" si="0"/>
        <v>-</v>
      </c>
      <c r="M36" s="97"/>
      <c r="N36" s="33"/>
      <c r="P36" s="34"/>
      <c r="Q36" s="28"/>
    </row>
    <row r="37" spans="2:17" s="27" customFormat="1" ht="12.75">
      <c r="B37" s="197" t="s">
        <v>1621</v>
      </c>
      <c r="C37" s="479" t="s">
        <v>2268</v>
      </c>
      <c r="D37" s="480"/>
      <c r="E37" s="480"/>
      <c r="F37" s="480"/>
      <c r="G37" s="480"/>
      <c r="H37" s="481"/>
      <c r="I37" s="192">
        <v>18</v>
      </c>
      <c r="J37" s="193"/>
      <c r="K37" s="193"/>
      <c r="L37" s="194" t="str">
        <f t="shared" si="0"/>
        <v>-</v>
      </c>
      <c r="M37" s="97"/>
      <c r="N37" s="33"/>
      <c r="P37" s="34"/>
      <c r="Q37" s="28"/>
    </row>
    <row r="38" spans="2:17" s="27" customFormat="1" ht="12.75">
      <c r="B38" s="197" t="s">
        <v>771</v>
      </c>
      <c r="C38" s="479" t="s">
        <v>1622</v>
      </c>
      <c r="D38" s="480"/>
      <c r="E38" s="480"/>
      <c r="F38" s="480"/>
      <c r="G38" s="480"/>
      <c r="H38" s="481"/>
      <c r="I38" s="192">
        <v>19</v>
      </c>
      <c r="J38" s="193"/>
      <c r="K38" s="193"/>
      <c r="L38" s="194" t="str">
        <f t="shared" si="0"/>
        <v>-</v>
      </c>
      <c r="M38" s="97"/>
      <c r="N38" s="33"/>
      <c r="P38" s="34"/>
      <c r="Q38" s="28"/>
    </row>
    <row r="39" spans="2:17" s="27" customFormat="1" ht="12.75">
      <c r="B39" s="197" t="s">
        <v>773</v>
      </c>
      <c r="C39" s="479" t="s">
        <v>1623</v>
      </c>
      <c r="D39" s="480"/>
      <c r="E39" s="480"/>
      <c r="F39" s="480"/>
      <c r="G39" s="480"/>
      <c r="H39" s="481"/>
      <c r="I39" s="192">
        <v>20</v>
      </c>
      <c r="J39" s="193"/>
      <c r="K39" s="193"/>
      <c r="L39" s="194" t="str">
        <f t="shared" si="0"/>
        <v>-</v>
      </c>
      <c r="M39" s="97"/>
      <c r="N39" s="33"/>
      <c r="P39" s="34"/>
      <c r="Q39" s="28"/>
    </row>
    <row r="40" spans="2:17" s="27" customFormat="1" ht="12.75">
      <c r="B40" s="197" t="s">
        <v>393</v>
      </c>
      <c r="C40" s="479" t="s">
        <v>1624</v>
      </c>
      <c r="D40" s="480"/>
      <c r="E40" s="480"/>
      <c r="F40" s="480"/>
      <c r="G40" s="480"/>
      <c r="H40" s="481"/>
      <c r="I40" s="192">
        <v>21</v>
      </c>
      <c r="J40" s="193"/>
      <c r="K40" s="193"/>
      <c r="L40" s="194" t="str">
        <f t="shared" si="0"/>
        <v>-</v>
      </c>
      <c r="M40" s="97"/>
      <c r="N40" s="33"/>
      <c r="P40" s="34"/>
      <c r="Q40" s="28"/>
    </row>
    <row r="41" spans="2:17" s="27" customFormat="1" ht="12.75">
      <c r="B41" s="197" t="s">
        <v>406</v>
      </c>
      <c r="C41" s="479" t="s">
        <v>1625</v>
      </c>
      <c r="D41" s="480"/>
      <c r="E41" s="480"/>
      <c r="F41" s="480"/>
      <c r="G41" s="480"/>
      <c r="H41" s="481"/>
      <c r="I41" s="192">
        <v>22</v>
      </c>
      <c r="J41" s="193"/>
      <c r="K41" s="193"/>
      <c r="L41" s="194" t="str">
        <f t="shared" si="0"/>
        <v>-</v>
      </c>
      <c r="M41" s="97"/>
      <c r="N41" s="33"/>
      <c r="P41" s="34"/>
      <c r="Q41" s="28"/>
    </row>
    <row r="42" spans="2:17" s="27" customFormat="1" ht="12.75">
      <c r="B42" s="197" t="s">
        <v>408</v>
      </c>
      <c r="C42" s="479" t="s">
        <v>1626</v>
      </c>
      <c r="D42" s="480"/>
      <c r="E42" s="480"/>
      <c r="F42" s="480"/>
      <c r="G42" s="480"/>
      <c r="H42" s="481"/>
      <c r="I42" s="192">
        <v>23</v>
      </c>
      <c r="J42" s="193"/>
      <c r="K42" s="193"/>
      <c r="L42" s="194" t="str">
        <f t="shared" si="0"/>
        <v>-</v>
      </c>
      <c r="M42" s="97"/>
      <c r="N42" s="33"/>
      <c r="P42" s="34"/>
      <c r="Q42" s="28"/>
    </row>
    <row r="43" spans="2:17" s="27" customFormat="1" ht="12.75">
      <c r="B43" s="197" t="s">
        <v>410</v>
      </c>
      <c r="C43" s="479" t="s">
        <v>1627</v>
      </c>
      <c r="D43" s="480"/>
      <c r="E43" s="480"/>
      <c r="F43" s="480"/>
      <c r="G43" s="480"/>
      <c r="H43" s="481"/>
      <c r="I43" s="192">
        <v>24</v>
      </c>
      <c r="J43" s="193"/>
      <c r="K43" s="193"/>
      <c r="L43" s="194" t="str">
        <f t="shared" si="0"/>
        <v>-</v>
      </c>
      <c r="M43" s="97"/>
      <c r="N43" s="33"/>
      <c r="P43" s="34"/>
      <c r="Q43" s="28"/>
    </row>
    <row r="44" spans="2:17" s="27" customFormat="1" ht="12.75">
      <c r="B44" s="197" t="s">
        <v>1272</v>
      </c>
      <c r="C44" s="479" t="s">
        <v>1273</v>
      </c>
      <c r="D44" s="480"/>
      <c r="E44" s="480"/>
      <c r="F44" s="480"/>
      <c r="G44" s="480"/>
      <c r="H44" s="481"/>
      <c r="I44" s="192">
        <v>25</v>
      </c>
      <c r="J44" s="193"/>
      <c r="K44" s="193"/>
      <c r="L44" s="194" t="str">
        <f t="shared" si="0"/>
        <v>-</v>
      </c>
      <c r="M44" s="97"/>
      <c r="N44" s="33"/>
      <c r="P44" s="34"/>
      <c r="Q44" s="28"/>
    </row>
    <row r="45" spans="2:17" s="27" customFormat="1" ht="12.75">
      <c r="B45" s="197" t="s">
        <v>1274</v>
      </c>
      <c r="C45" s="479" t="s">
        <v>1275</v>
      </c>
      <c r="D45" s="480"/>
      <c r="E45" s="480"/>
      <c r="F45" s="480"/>
      <c r="G45" s="480"/>
      <c r="H45" s="481"/>
      <c r="I45" s="192">
        <v>26</v>
      </c>
      <c r="J45" s="193"/>
      <c r="K45" s="193"/>
      <c r="L45" s="194" t="str">
        <f t="shared" si="0"/>
        <v>-</v>
      </c>
      <c r="M45" s="97"/>
      <c r="N45" s="33"/>
      <c r="P45" s="34"/>
      <c r="Q45" s="28"/>
    </row>
    <row r="46" spans="2:17" s="27" customFormat="1" ht="12.75">
      <c r="B46" s="197" t="s">
        <v>1276</v>
      </c>
      <c r="C46" s="479" t="s">
        <v>590</v>
      </c>
      <c r="D46" s="480"/>
      <c r="E46" s="480"/>
      <c r="F46" s="480"/>
      <c r="G46" s="480"/>
      <c r="H46" s="481"/>
      <c r="I46" s="192">
        <v>27</v>
      </c>
      <c r="J46" s="193"/>
      <c r="K46" s="193"/>
      <c r="L46" s="194" t="str">
        <f t="shared" si="0"/>
        <v>-</v>
      </c>
      <c r="M46" s="97"/>
      <c r="N46" s="33"/>
      <c r="P46" s="34"/>
      <c r="Q46" s="28"/>
    </row>
    <row r="47" spans="2:17" s="27" customFormat="1" ht="12.75">
      <c r="B47" s="252"/>
      <c r="C47" s="482" t="s">
        <v>2910</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85" t="s">
        <v>2911</v>
      </c>
      <c r="D48" s="486"/>
      <c r="E48" s="486"/>
      <c r="F48" s="486"/>
      <c r="G48" s="486"/>
      <c r="H48" s="487"/>
      <c r="I48" s="259">
        <v>29</v>
      </c>
      <c r="J48" s="270">
        <f>J33-J47</f>
        <v>0</v>
      </c>
      <c r="K48" s="270">
        <f>K33-K47</f>
        <v>0</v>
      </c>
      <c r="L48" s="260" t="str">
        <f t="shared" si="0"/>
        <v>-</v>
      </c>
      <c r="M48" s="97"/>
      <c r="N48" s="33"/>
      <c r="P48" s="34"/>
      <c r="Q48" s="28"/>
    </row>
    <row r="49" spans="2:17" s="27" customFormat="1" ht="12.75">
      <c r="B49" s="255" t="s">
        <v>592</v>
      </c>
      <c r="C49" s="488" t="s">
        <v>593</v>
      </c>
      <c r="D49" s="489"/>
      <c r="E49" s="489"/>
      <c r="F49" s="489"/>
      <c r="G49" s="489"/>
      <c r="H49" s="490"/>
      <c r="I49" s="256">
        <v>30</v>
      </c>
      <c r="J49" s="193"/>
      <c r="K49" s="268">
        <f>SUM(J51:J53)</f>
        <v>0</v>
      </c>
      <c r="L49" s="257" t="str">
        <f t="shared" si="0"/>
        <v>-</v>
      </c>
      <c r="M49" s="97"/>
      <c r="N49" s="33"/>
      <c r="P49" s="34"/>
      <c r="Q49" s="28"/>
    </row>
    <row r="50" spans="2:12" s="27" customFormat="1" ht="34.5" customHeight="1">
      <c r="B50" s="98" t="s">
        <v>2263</v>
      </c>
      <c r="C50" s="491" t="s">
        <v>2114</v>
      </c>
      <c r="D50" s="491"/>
      <c r="E50" s="491"/>
      <c r="F50" s="491"/>
      <c r="G50" s="492"/>
      <c r="H50" s="492"/>
      <c r="I50" s="99" t="s">
        <v>269</v>
      </c>
      <c r="J50" s="100" t="s">
        <v>594</v>
      </c>
      <c r="K50" s="101" t="s">
        <v>2705</v>
      </c>
      <c r="L50" s="102" t="s">
        <v>765</v>
      </c>
    </row>
    <row r="51" spans="2:17" s="27" customFormat="1" ht="12.75">
      <c r="B51" s="185" t="s">
        <v>769</v>
      </c>
      <c r="C51" s="497" t="s">
        <v>595</v>
      </c>
      <c r="D51" s="498"/>
      <c r="E51" s="498"/>
      <c r="F51" s="498"/>
      <c r="G51" s="498"/>
      <c r="H51" s="499"/>
      <c r="I51" s="200">
        <v>31</v>
      </c>
      <c r="J51" s="201"/>
      <c r="K51" s="201"/>
      <c r="L51" s="202" t="str">
        <f t="shared" si="0"/>
        <v>-</v>
      </c>
      <c r="M51" s="97"/>
      <c r="N51" s="33"/>
      <c r="P51" s="34"/>
      <c r="Q51" s="28"/>
    </row>
    <row r="52" spans="2:17" s="27" customFormat="1" ht="12.75">
      <c r="B52" s="188" t="s">
        <v>771</v>
      </c>
      <c r="C52" s="479" t="s">
        <v>596</v>
      </c>
      <c r="D52" s="480"/>
      <c r="E52" s="480"/>
      <c r="F52" s="480"/>
      <c r="G52" s="480"/>
      <c r="H52" s="496"/>
      <c r="I52" s="203">
        <v>32</v>
      </c>
      <c r="J52" s="204"/>
      <c r="K52" s="204"/>
      <c r="L52" s="205" t="str">
        <f t="shared" si="0"/>
        <v>-</v>
      </c>
      <c r="M52" s="97"/>
      <c r="N52" s="33"/>
      <c r="P52" s="34"/>
      <c r="Q52" s="28"/>
    </row>
    <row r="53" spans="2:17" s="27" customFormat="1" ht="12.75">
      <c r="B53" s="188" t="s">
        <v>773</v>
      </c>
      <c r="C53" s="479" t="s">
        <v>186</v>
      </c>
      <c r="D53" s="480"/>
      <c r="E53" s="480"/>
      <c r="F53" s="480"/>
      <c r="G53" s="480"/>
      <c r="H53" s="496"/>
      <c r="I53" s="203">
        <v>33</v>
      </c>
      <c r="J53" s="204"/>
      <c r="K53" s="204"/>
      <c r="L53" s="205" t="str">
        <f t="shared" si="0"/>
        <v>-</v>
      </c>
      <c r="M53" s="97"/>
      <c r="N53" s="33"/>
      <c r="P53" s="34"/>
      <c r="Q53" s="28"/>
    </row>
    <row r="54" spans="2:17" s="27" customFormat="1" ht="12.75">
      <c r="B54" s="188" t="s">
        <v>393</v>
      </c>
      <c r="C54" s="479" t="s">
        <v>187</v>
      </c>
      <c r="D54" s="480"/>
      <c r="E54" s="480"/>
      <c r="F54" s="480"/>
      <c r="G54" s="480"/>
      <c r="H54" s="496"/>
      <c r="I54" s="203">
        <v>34</v>
      </c>
      <c r="J54" s="204"/>
      <c r="K54" s="204"/>
      <c r="L54" s="205" t="str">
        <f t="shared" si="0"/>
        <v>-</v>
      </c>
      <c r="M54" s="97"/>
      <c r="N54" s="33"/>
      <c r="P54" s="34"/>
      <c r="Q54" s="28"/>
    </row>
    <row r="55" spans="2:17" s="27" customFormat="1" ht="12.75">
      <c r="B55" s="188" t="s">
        <v>406</v>
      </c>
      <c r="C55" s="479" t="s">
        <v>188</v>
      </c>
      <c r="D55" s="480"/>
      <c r="E55" s="480"/>
      <c r="F55" s="480"/>
      <c r="G55" s="480"/>
      <c r="H55" s="496"/>
      <c r="I55" s="203">
        <v>35</v>
      </c>
      <c r="J55" s="204"/>
      <c r="K55" s="204"/>
      <c r="L55" s="205" t="str">
        <f t="shared" si="0"/>
        <v>-</v>
      </c>
      <c r="M55" s="97"/>
      <c r="N55" s="33"/>
      <c r="P55" s="34"/>
      <c r="Q55" s="28"/>
    </row>
    <row r="56" spans="2:17" s="27" customFormat="1" ht="12.75">
      <c r="B56" s="188" t="s">
        <v>408</v>
      </c>
      <c r="C56" s="479" t="s">
        <v>189</v>
      </c>
      <c r="D56" s="480"/>
      <c r="E56" s="480"/>
      <c r="F56" s="480"/>
      <c r="G56" s="480"/>
      <c r="H56" s="496"/>
      <c r="I56" s="203">
        <v>36</v>
      </c>
      <c r="J56" s="204"/>
      <c r="K56" s="204"/>
      <c r="L56" s="205" t="str">
        <f t="shared" si="0"/>
        <v>-</v>
      </c>
      <c r="M56" s="97"/>
      <c r="N56" s="33"/>
      <c r="P56" s="34"/>
      <c r="Q56" s="28"/>
    </row>
    <row r="57" spans="2:17" s="27" customFormat="1" ht="12.75">
      <c r="B57" s="188" t="s">
        <v>410</v>
      </c>
      <c r="C57" s="479" t="s">
        <v>190</v>
      </c>
      <c r="D57" s="480"/>
      <c r="E57" s="480"/>
      <c r="F57" s="480"/>
      <c r="G57" s="480"/>
      <c r="H57" s="496"/>
      <c r="I57" s="203">
        <v>37</v>
      </c>
      <c r="J57" s="204"/>
      <c r="K57" s="204"/>
      <c r="L57" s="205" t="str">
        <f t="shared" si="0"/>
        <v>-</v>
      </c>
      <c r="M57" s="97"/>
      <c r="N57" s="33"/>
      <c r="P57" s="34"/>
      <c r="Q57" s="28"/>
    </row>
    <row r="58" spans="2:17" s="27" customFormat="1" ht="12.75">
      <c r="B58" s="188" t="s">
        <v>1272</v>
      </c>
      <c r="C58" s="479" t="s">
        <v>1095</v>
      </c>
      <c r="D58" s="480"/>
      <c r="E58" s="480"/>
      <c r="F58" s="480"/>
      <c r="G58" s="480"/>
      <c r="H58" s="496"/>
      <c r="I58" s="203">
        <v>38</v>
      </c>
      <c r="J58" s="204"/>
      <c r="K58" s="204"/>
      <c r="L58" s="205" t="str">
        <f t="shared" si="0"/>
        <v>-</v>
      </c>
      <c r="M58" s="97"/>
      <c r="N58" s="33"/>
      <c r="P58" s="34"/>
      <c r="Q58" s="28"/>
    </row>
    <row r="59" spans="2:17" s="27" customFormat="1" ht="12.75">
      <c r="B59" s="188" t="s">
        <v>1274</v>
      </c>
      <c r="C59" s="479" t="s">
        <v>1096</v>
      </c>
      <c r="D59" s="480"/>
      <c r="E59" s="480"/>
      <c r="F59" s="480"/>
      <c r="G59" s="480"/>
      <c r="H59" s="496"/>
      <c r="I59" s="203">
        <v>39</v>
      </c>
      <c r="J59" s="204"/>
      <c r="K59" s="204"/>
      <c r="L59" s="205" t="str">
        <f t="shared" si="0"/>
        <v>-</v>
      </c>
      <c r="M59" s="97"/>
      <c r="N59" s="33"/>
      <c r="P59" s="34"/>
      <c r="Q59" s="28"/>
    </row>
    <row r="60" spans="2:17" s="27" customFormat="1" ht="12.75">
      <c r="B60" s="186"/>
      <c r="C60" s="493" t="s">
        <v>2912</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1761</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389">
        <f>IF(RefStr!P4=1,IF(RefStr!D39&lt;&gt;"",RefStr!D39,""),"")</f>
      </c>
      <c r="E64" s="389"/>
      <c r="F64" s="389"/>
      <c r="G64" s="389"/>
      <c r="H64" s="389"/>
      <c r="I64" s="173"/>
      <c r="J64" s="174"/>
      <c r="K64" s="174"/>
      <c r="L64" s="174"/>
    </row>
    <row r="65" spans="2:12" s="118" customFormat="1" ht="15" thickBot="1">
      <c r="B65" s="390" t="s">
        <v>1112</v>
      </c>
      <c r="C65" s="390"/>
      <c r="D65" s="223">
        <f>IF(RefStr!P4=1,IF(RefStr!D41&lt;&gt;"",RefStr!D41,""),"")</f>
      </c>
      <c r="E65" s="176"/>
      <c r="F65" s="176"/>
      <c r="G65" s="176"/>
      <c r="H65" s="177"/>
      <c r="I65" s="178"/>
      <c r="J65" s="178"/>
      <c r="K65" s="179"/>
      <c r="L65" s="178"/>
    </row>
    <row r="66" spans="2:12" s="118" customFormat="1" ht="15" thickBot="1">
      <c r="B66" s="448" t="s">
        <v>1854</v>
      </c>
      <c r="C66" s="448"/>
      <c r="D66" s="389">
        <f>IF(RefStr!P4=1,IF(RefStr!D43&lt;&gt;"",RefStr!D43,""),"")</f>
      </c>
      <c r="E66" s="389"/>
      <c r="F66" s="389"/>
      <c r="G66" s="389"/>
      <c r="H66" s="171"/>
      <c r="I66" s="171"/>
      <c r="J66" s="171"/>
      <c r="K66" s="171"/>
      <c r="L66" s="171"/>
    </row>
    <row r="67" spans="2:12" s="118" customFormat="1" ht="15" thickBot="1">
      <c r="B67" s="390" t="s">
        <v>1855</v>
      </c>
      <c r="C67" s="390"/>
      <c r="D67" s="387">
        <f>IF(RefStr!P4=1,IF(RefStr!D45&lt;&gt;"",RefStr!D45,""),"")</f>
      </c>
      <c r="E67" s="387"/>
      <c r="F67" s="171"/>
      <c r="G67" s="180"/>
      <c r="H67" s="180"/>
      <c r="I67" s="180"/>
      <c r="J67" s="180"/>
      <c r="K67" s="180"/>
      <c r="L67" s="180"/>
    </row>
    <row r="68" spans="2:12" s="118" customFormat="1" ht="15" thickBot="1">
      <c r="B68" s="390" t="s">
        <v>2134</v>
      </c>
      <c r="C68" s="390"/>
      <c r="D68" s="388">
        <f>IF(RefStr!P4=1,IF(RefStr!D47&lt;&gt;"",RefStr!D47,""),"")</f>
      </c>
      <c r="E68" s="388"/>
      <c r="F68" s="181"/>
      <c r="G68" s="181"/>
      <c r="H68" s="181"/>
      <c r="I68" s="181"/>
      <c r="J68" s="181"/>
      <c r="K68" s="180"/>
      <c r="L68" s="180"/>
    </row>
    <row r="69" spans="2:12" s="118" customFormat="1" ht="15" thickBot="1">
      <c r="B69" s="390" t="s">
        <v>1856</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28"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23" t="s">
        <v>130</v>
      </c>
      <c r="B2" s="524"/>
      <c r="C2" s="524"/>
      <c r="D2" s="524"/>
      <c r="E2" s="524"/>
      <c r="F2" s="524"/>
      <c r="G2" s="524"/>
      <c r="H2" s="524"/>
      <c r="I2" s="524"/>
    </row>
    <row r="3" spans="1:9" ht="22.5" customHeight="1">
      <c r="A3" s="59" t="s">
        <v>1857</v>
      </c>
      <c r="B3" s="60" t="s">
        <v>1858</v>
      </c>
      <c r="D3" s="60" t="s">
        <v>267</v>
      </c>
      <c r="E3" s="514" t="s">
        <v>1859</v>
      </c>
      <c r="F3" s="514"/>
      <c r="G3" s="515"/>
      <c r="H3" s="515"/>
      <c r="I3" s="515"/>
    </row>
    <row r="4" spans="1:9" ht="14.25" customHeight="1">
      <c r="A4" s="61" t="s">
        <v>1860</v>
      </c>
      <c r="B4" s="62">
        <v>16</v>
      </c>
      <c r="C4" s="63"/>
      <c r="D4" s="64">
        <v>111</v>
      </c>
      <c r="E4" s="516" t="s">
        <v>338</v>
      </c>
      <c r="F4" s="516"/>
      <c r="G4" s="516"/>
      <c r="H4" s="516"/>
      <c r="I4" s="517"/>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09" t="s">
        <v>2686</v>
      </c>
      <c r="F117" s="510"/>
      <c r="G117" s="510"/>
      <c r="H117" s="510"/>
      <c r="I117" s="511"/>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09" t="s">
        <v>844</v>
      </c>
      <c r="F240" s="510"/>
      <c r="G240" s="510"/>
      <c r="H240" s="510"/>
      <c r="I240" s="511"/>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09" t="s">
        <v>884</v>
      </c>
      <c r="F261" s="510"/>
      <c r="G261" s="510"/>
      <c r="H261" s="510"/>
      <c r="I261" s="511"/>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09" t="s">
        <v>1955</v>
      </c>
      <c r="F318" s="510"/>
      <c r="G318" s="510"/>
      <c r="H318" s="510"/>
      <c r="I318" s="511"/>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2" t="s">
        <v>304</v>
      </c>
      <c r="F334" s="512"/>
      <c r="G334" s="512"/>
      <c r="H334" s="512"/>
      <c r="I334" s="513"/>
    </row>
    <row r="335" spans="1:9" ht="14.25" customHeight="1">
      <c r="A335" s="65" t="s">
        <v>559</v>
      </c>
      <c r="B335" s="66">
        <v>5</v>
      </c>
      <c r="C335" s="63"/>
      <c r="D335" s="67">
        <v>4613</v>
      </c>
      <c r="E335" s="512" t="s">
        <v>306</v>
      </c>
      <c r="F335" s="512"/>
      <c r="G335" s="512"/>
      <c r="H335" s="512"/>
      <c r="I335" s="513"/>
    </row>
    <row r="336" spans="1:9" ht="14.25" customHeight="1">
      <c r="A336" s="65" t="s">
        <v>560</v>
      </c>
      <c r="B336" s="66">
        <v>14</v>
      </c>
      <c r="C336" s="63"/>
      <c r="D336" s="67">
        <v>4614</v>
      </c>
      <c r="E336" s="512" t="s">
        <v>308</v>
      </c>
      <c r="F336" s="512"/>
      <c r="G336" s="512"/>
      <c r="H336" s="512"/>
      <c r="I336" s="513"/>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09" t="s">
        <v>1846</v>
      </c>
      <c r="F348" s="510"/>
      <c r="G348" s="510"/>
      <c r="H348" s="510"/>
      <c r="I348" s="511"/>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09" t="s">
        <v>2462</v>
      </c>
      <c r="F389" s="510"/>
      <c r="G389" s="510"/>
      <c r="H389" s="510"/>
      <c r="I389" s="511"/>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09" t="s">
        <v>2722</v>
      </c>
      <c r="F392" s="510"/>
      <c r="G392" s="510"/>
      <c r="H392" s="510"/>
      <c r="I392" s="511"/>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09" t="s">
        <v>2728</v>
      </c>
      <c r="F395" s="510"/>
      <c r="G395" s="510"/>
      <c r="H395" s="510"/>
      <c r="I395" s="511"/>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09" t="s">
        <v>2732</v>
      </c>
      <c r="F397" s="510"/>
      <c r="G397" s="510"/>
      <c r="H397" s="510"/>
      <c r="I397" s="511"/>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09" t="s">
        <v>2754</v>
      </c>
      <c r="F408" s="510"/>
      <c r="G408" s="510"/>
      <c r="H408" s="510"/>
      <c r="I408" s="511"/>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09" t="s">
        <v>2587</v>
      </c>
      <c r="F413" s="510"/>
      <c r="G413" s="510"/>
      <c r="H413" s="510"/>
      <c r="I413" s="511"/>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09" t="s">
        <v>624</v>
      </c>
      <c r="F457" s="510"/>
      <c r="G457" s="510"/>
      <c r="H457" s="510"/>
      <c r="I457" s="511"/>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09" t="s">
        <v>597</v>
      </c>
      <c r="F488" s="510"/>
      <c r="G488" s="510"/>
      <c r="H488" s="510"/>
      <c r="I488" s="511"/>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09" t="s">
        <v>1665</v>
      </c>
      <c r="F494" s="510"/>
      <c r="G494" s="510"/>
      <c r="H494" s="510"/>
      <c r="I494" s="511"/>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09" t="s">
        <v>2357</v>
      </c>
      <c r="F506" s="510"/>
      <c r="G506" s="510"/>
      <c r="H506" s="510"/>
      <c r="I506" s="511"/>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2" t="s">
        <v>2336</v>
      </c>
      <c r="F520" s="512"/>
      <c r="G520" s="512"/>
      <c r="H520" s="512"/>
      <c r="I520" s="513"/>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2" t="s">
        <v>388</v>
      </c>
      <c r="F522" s="512"/>
      <c r="G522" s="512"/>
      <c r="H522" s="512"/>
      <c r="I522" s="513"/>
    </row>
    <row r="523" spans="1:9" ht="14.25" customHeight="1">
      <c r="A523" s="65" t="s">
        <v>1804</v>
      </c>
      <c r="B523" s="66">
        <v>15</v>
      </c>
      <c r="C523" s="63"/>
      <c r="D523" s="67">
        <v>7733</v>
      </c>
      <c r="E523" s="509" t="s">
        <v>390</v>
      </c>
      <c r="F523" s="510"/>
      <c r="G523" s="510"/>
      <c r="H523" s="510"/>
      <c r="I523" s="511"/>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09" t="s">
        <v>1359</v>
      </c>
      <c r="F526" s="510"/>
      <c r="G526" s="510"/>
      <c r="H526" s="510"/>
      <c r="I526" s="511"/>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09" t="s">
        <v>1342</v>
      </c>
      <c r="F543" s="510"/>
      <c r="G543" s="510"/>
      <c r="H543" s="510"/>
      <c r="I543" s="511"/>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8" t="s">
        <v>2093</v>
      </c>
      <c r="F550" s="519"/>
      <c r="G550" s="519"/>
      <c r="H550" s="519"/>
      <c r="I550" s="520"/>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21" t="s">
        <v>2881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29:I29"/>
    <mergeCell ref="E30:I30"/>
    <mergeCell ref="E23:I23"/>
    <mergeCell ref="E24:I2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2701</v>
      </c>
      <c r="B1" s="535"/>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6" t="s">
        <v>273</v>
      </c>
      <c r="D2" s="537"/>
      <c r="E2" s="537"/>
      <c r="F2" s="537"/>
      <c r="G2" s="537"/>
      <c r="H2" s="537"/>
      <c r="I2" s="537"/>
      <c r="J2" s="538"/>
      <c r="L2">
        <f>SUM(L4:L112)</f>
        <v>0</v>
      </c>
      <c r="M2">
        <f>SUM(M4:M112)</f>
        <v>0</v>
      </c>
    </row>
    <row r="3" spans="1:10" ht="19.5" customHeight="1">
      <c r="A3" s="541" t="s">
        <v>2434</v>
      </c>
      <c r="B3" s="542"/>
      <c r="C3" s="542"/>
      <c r="D3" s="542"/>
      <c r="E3" s="542"/>
      <c r="F3" s="542"/>
      <c r="G3" s="542"/>
      <c r="H3" s="542"/>
      <c r="I3" s="542"/>
      <c r="J3" s="543"/>
    </row>
    <row r="4" spans="1:13" ht="50.25" customHeight="1">
      <c r="A4" s="236">
        <v>1</v>
      </c>
      <c r="B4" s="219" t="str">
        <f>IF(L4=1,"Pogreška",IF(M4=1,"Upozorenje","Ispravna"))</f>
        <v>Ispravna</v>
      </c>
      <c r="C4" s="528" t="s">
        <v>2116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2220</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2221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5" t="s">
        <v>2878</v>
      </c>
      <c r="D7" s="526"/>
      <c r="E7" s="526"/>
      <c r="F7" s="526"/>
      <c r="G7" s="526"/>
      <c r="H7" s="526"/>
      <c r="I7" s="526"/>
      <c r="J7" s="527"/>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8" t="s">
        <v>2133</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9" t="s">
        <v>1354</v>
      </c>
      <c r="D9" s="529"/>
      <c r="E9" s="529"/>
      <c r="F9" s="529"/>
      <c r="G9" s="529"/>
      <c r="H9" s="529"/>
      <c r="I9" s="529"/>
      <c r="J9" s="529"/>
      <c r="L9" s="245">
        <f>MAX(N9:O9)</f>
        <v>0</v>
      </c>
      <c r="M9">
        <v>0</v>
      </c>
      <c r="N9" s="245">
        <f>IF(MID(P9,3,1)&lt;&gt;".",1,0)</f>
        <v>0</v>
      </c>
      <c r="O9" s="245">
        <f>IF(MID(P9,7,1)&lt;&gt;",",1,0)</f>
        <v>0</v>
      </c>
      <c r="P9" s="246" t="str">
        <f>TEXT(RefStr!C9+10000.01,"#.##0,00")</f>
        <v>59.240,01</v>
      </c>
    </row>
    <row r="10" spans="1:18" ht="108.75" customHeight="1">
      <c r="A10" s="237">
        <f t="shared" si="0"/>
        <v>7</v>
      </c>
      <c r="B10" s="219" t="str">
        <f>IF(L10=1,"Pogreška",IF(M10=1,"Upozorenje","Ispravna"))</f>
        <v>Ispravna</v>
      </c>
      <c r="C10" s="539" t="s">
        <v>131</v>
      </c>
      <c r="D10" s="540"/>
      <c r="E10" s="540"/>
      <c r="F10" s="540"/>
      <c r="G10" s="540"/>
      <c r="H10" s="540"/>
      <c r="I10" s="540"/>
      <c r="J10" s="540"/>
      <c r="L10">
        <f>MAX(N10:O10)</f>
        <v>0</v>
      </c>
      <c r="M10">
        <v>0</v>
      </c>
      <c r="N10">
        <f>IF(ISERROR(R10),0,1)</f>
        <v>0</v>
      </c>
      <c r="O10" s="245">
        <f>IF(ISERROR(Q10),0,1)</f>
        <v>0</v>
      </c>
      <c r="P10" s="246" t="str">
        <f ca="1">CELL("filename")</f>
        <v>D:\Moji dokumenti\Documents\BILJEŠKE UZ FIN. IZVJEŠTAJE\[Financijski izvještaji 31.12.2020..xls]PRRAS</v>
      </c>
      <c r="Q10" s="246" t="e">
        <f>FIND(".XLSX",UPPER(P10),1)</f>
        <v>#VALUE!</v>
      </c>
      <c r="R10" s="1" t="e">
        <f>FIND(".XLSM",UPPER(P10),1)</f>
        <v>#VALUE!</v>
      </c>
    </row>
    <row r="11" spans="1:13" ht="75" customHeight="1">
      <c r="A11" s="237">
        <f t="shared" si="0"/>
        <v>8</v>
      </c>
      <c r="B11" s="219" t="str">
        <f>IF(L11=1,"Pogreška",IF(M11=1,"Upozorenje","Ispravna"))</f>
        <v>Ispravna</v>
      </c>
      <c r="C11" s="528" t="s">
        <v>1971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2117</v>
      </c>
      <c r="D12" s="529"/>
      <c r="E12" s="529"/>
      <c r="F12" s="529"/>
      <c r="G12" s="529"/>
      <c r="H12" s="529"/>
      <c r="I12" s="529"/>
      <c r="J12" s="529"/>
      <c r="L12">
        <f>IF(ISERROR(RefStr!I21),1,0)</f>
        <v>0</v>
      </c>
      <c r="M12">
        <f>IF(RefStr!I21=0,1,0)</f>
        <v>0</v>
      </c>
    </row>
    <row r="13" spans="1:10" ht="19.5" customHeight="1">
      <c r="A13" s="530" t="s">
        <v>2435</v>
      </c>
      <c r="B13" s="531"/>
      <c r="C13" s="531"/>
      <c r="D13" s="531"/>
      <c r="E13" s="531"/>
      <c r="F13" s="531"/>
      <c r="G13" s="531"/>
      <c r="H13" s="531"/>
      <c r="I13" s="531"/>
      <c r="J13" s="532"/>
    </row>
    <row r="14" spans="1:13" ht="30" customHeight="1">
      <c r="A14" s="236">
        <f>INT(A12)+1</f>
        <v>10</v>
      </c>
      <c r="B14" s="219" t="str">
        <f t="shared" si="1"/>
        <v>Ispravna</v>
      </c>
      <c r="C14" s="528" t="s">
        <v>1681</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25" t="s">
        <v>1310</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33" t="s">
        <v>1682</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1634</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1683</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1684</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1685</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1686</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1687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30" t="s">
        <v>2437</v>
      </c>
      <c r="B23" s="531"/>
      <c r="C23" s="531"/>
      <c r="D23" s="531"/>
      <c r="E23" s="531"/>
      <c r="F23" s="531"/>
      <c r="G23" s="531"/>
      <c r="H23" s="531"/>
      <c r="I23" s="531"/>
      <c r="J23" s="532"/>
    </row>
    <row r="24" spans="1:15" ht="31.5" customHeight="1">
      <c r="A24" s="236">
        <f>INT(A22)+1</f>
        <v>19</v>
      </c>
      <c r="B24" s="219" t="str">
        <f>IF(L24=1,"Pogreška",IF(M24=1,"Upozorenje","Ispravna"))</f>
        <v>Ispravna</v>
      </c>
      <c r="C24" s="525" t="s">
        <v>2757</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5" t="s">
        <v>821</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28" t="s">
        <v>1634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25" t="s">
        <v>822</v>
      </c>
      <c r="D27" s="526"/>
      <c r="E27" s="526"/>
      <c r="F27" s="526"/>
      <c r="G27" s="526"/>
      <c r="H27" s="526"/>
      <c r="I27" s="526"/>
      <c r="J27" s="527"/>
      <c r="K27" s="10"/>
      <c r="L27" s="238">
        <f>IF(MIN(BIL!J19:K162,BIL!J164:K213,BIL!J215:K219,BIL!J221:K222)&lt;0,1,0)</f>
        <v>0</v>
      </c>
      <c r="M27">
        <v>0</v>
      </c>
    </row>
    <row r="28" spans="1:10" ht="19.5" customHeight="1">
      <c r="A28" s="544" t="s">
        <v>2975</v>
      </c>
      <c r="B28" s="532"/>
      <c r="C28" s="532"/>
      <c r="D28" s="532"/>
      <c r="E28" s="532"/>
      <c r="F28" s="532"/>
      <c r="G28" s="532"/>
      <c r="H28" s="532"/>
      <c r="I28" s="532"/>
      <c r="J28" s="545"/>
    </row>
    <row r="29" spans="1:14" ht="76.5" customHeight="1">
      <c r="A29" s="236">
        <f>INT(A27)+1</f>
        <v>23</v>
      </c>
      <c r="B29" s="219" t="str">
        <f aca="true" t="shared" si="3" ref="B29:B34">IF(L29=1,"Pogreška",IF(M29=1,"Upozorenje","Ispravna"))</f>
        <v>Ispravna</v>
      </c>
      <c r="C29" s="528" t="s">
        <v>2453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385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1972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3" t="s">
        <v>1974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2482</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1973</v>
      </c>
      <c r="D34" s="529"/>
      <c r="E34" s="529"/>
      <c r="F34" s="529"/>
      <c r="G34" s="529"/>
      <c r="H34" s="529"/>
      <c r="I34" s="529"/>
      <c r="J34" s="529"/>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52" t="s">
        <v>2250</v>
      </c>
      <c r="B2" s="553"/>
      <c r="C2" s="553"/>
      <c r="D2" s="553"/>
      <c r="E2" s="553"/>
      <c r="F2" s="553"/>
      <c r="G2" s="553"/>
      <c r="H2" s="553"/>
      <c r="I2" s="554"/>
    </row>
    <row r="3" spans="1:9" ht="18" customHeight="1">
      <c r="A3" s="15" t="s">
        <v>1212</v>
      </c>
      <c r="B3" s="555" t="s">
        <v>2249</v>
      </c>
      <c r="C3" s="556"/>
      <c r="D3" s="556"/>
      <c r="E3" s="556"/>
      <c r="F3" s="556"/>
      <c r="G3" s="556"/>
      <c r="H3" s="556"/>
      <c r="I3" s="557"/>
    </row>
    <row r="4" spans="1:9" ht="19.5" customHeight="1" hidden="1">
      <c r="A4" s="16" t="s">
        <v>987</v>
      </c>
      <c r="B4" s="546" t="s">
        <v>2046</v>
      </c>
      <c r="C4" s="547"/>
      <c r="D4" s="547"/>
      <c r="E4" s="547"/>
      <c r="F4" s="547"/>
      <c r="G4" s="547"/>
      <c r="H4" s="547"/>
      <c r="I4" s="548"/>
    </row>
    <row r="5" spans="1:9" ht="35.25" customHeight="1" hidden="1">
      <c r="A5" s="16" t="s">
        <v>1964</v>
      </c>
      <c r="B5" s="546" t="s">
        <v>1965</v>
      </c>
      <c r="C5" s="547"/>
      <c r="D5" s="547"/>
      <c r="E5" s="547"/>
      <c r="F5" s="547"/>
      <c r="G5" s="547"/>
      <c r="H5" s="547"/>
      <c r="I5" s="548"/>
    </row>
    <row r="6" spans="1:9" ht="35.25" customHeight="1" hidden="1">
      <c r="A6" s="16" t="s">
        <v>88</v>
      </c>
      <c r="B6" s="546" t="s">
        <v>89</v>
      </c>
      <c r="C6" s="547"/>
      <c r="D6" s="547"/>
      <c r="E6" s="547"/>
      <c r="F6" s="547"/>
      <c r="G6" s="547"/>
      <c r="H6" s="547"/>
      <c r="I6" s="548"/>
    </row>
    <row r="7" spans="1:9" ht="45" customHeight="1" hidden="1">
      <c r="A7" s="16" t="s">
        <v>90</v>
      </c>
      <c r="B7" s="546" t="s">
        <v>91</v>
      </c>
      <c r="C7" s="547"/>
      <c r="D7" s="547"/>
      <c r="E7" s="547"/>
      <c r="F7" s="547"/>
      <c r="G7" s="547"/>
      <c r="H7" s="547"/>
      <c r="I7" s="548"/>
    </row>
    <row r="8" spans="1:9" ht="62.25" customHeight="1" hidden="1">
      <c r="A8" s="16" t="s">
        <v>922</v>
      </c>
      <c r="B8" s="546" t="s">
        <v>716</v>
      </c>
      <c r="C8" s="547"/>
      <c r="D8" s="547"/>
      <c r="E8" s="547"/>
      <c r="F8" s="547"/>
      <c r="G8" s="547"/>
      <c r="H8" s="547"/>
      <c r="I8" s="548"/>
    </row>
    <row r="9" spans="1:9" ht="25.5" customHeight="1" hidden="1">
      <c r="A9" s="16" t="s">
        <v>1529</v>
      </c>
      <c r="B9" s="546" t="s">
        <v>1530</v>
      </c>
      <c r="C9" s="547"/>
      <c r="D9" s="547"/>
      <c r="E9" s="547"/>
      <c r="F9" s="547"/>
      <c r="G9" s="547"/>
      <c r="H9" s="547"/>
      <c r="I9" s="548"/>
    </row>
    <row r="10" spans="1:9" ht="25.5" customHeight="1" hidden="1">
      <c r="A10" s="276" t="s">
        <v>162</v>
      </c>
      <c r="B10" s="549" t="s">
        <v>164</v>
      </c>
      <c r="C10" s="550"/>
      <c r="D10" s="550"/>
      <c r="E10" s="550"/>
      <c r="F10" s="550"/>
      <c r="G10" s="550"/>
      <c r="H10" s="550"/>
      <c r="I10" s="551"/>
    </row>
    <row r="11" spans="1:9" ht="45" customHeight="1" hidden="1">
      <c r="A11" s="276" t="s">
        <v>2758</v>
      </c>
      <c r="B11" s="549" t="s">
        <v>1970</v>
      </c>
      <c r="C11" s="550"/>
      <c r="D11" s="550"/>
      <c r="E11" s="550"/>
      <c r="F11" s="550"/>
      <c r="G11" s="550"/>
      <c r="H11" s="550"/>
      <c r="I11" s="551"/>
    </row>
    <row r="12" spans="1:9" ht="30.75" customHeight="1">
      <c r="A12" s="286" t="s">
        <v>1679</v>
      </c>
      <c r="B12" s="549" t="s">
        <v>1680</v>
      </c>
      <c r="C12" s="550"/>
      <c r="D12" s="550"/>
      <c r="E12" s="550"/>
      <c r="F12" s="550"/>
      <c r="G12" s="550"/>
      <c r="H12" s="550"/>
      <c r="I12" s="551"/>
    </row>
    <row r="13" spans="1:9" ht="30.75" customHeight="1">
      <c r="A13" s="286" t="s">
        <v>128</v>
      </c>
      <c r="B13" s="549" t="s">
        <v>129</v>
      </c>
      <c r="C13" s="550"/>
      <c r="D13" s="550"/>
      <c r="E13" s="550"/>
      <c r="F13" s="550"/>
      <c r="G13" s="550"/>
      <c r="H13" s="550"/>
      <c r="I13" s="551"/>
    </row>
    <row r="14" ht="6" customHeight="1"/>
  </sheetData>
  <sheetProtection password="C79A" sheet="1" objects="1" scenarios="1"/>
  <mergeCells count="12">
    <mergeCell ref="B13:I13"/>
    <mergeCell ref="B11:I11"/>
    <mergeCell ref="B10:I10"/>
    <mergeCell ref="B6:I6"/>
    <mergeCell ref="B8:I8"/>
    <mergeCell ref="B7:I7"/>
    <mergeCell ref="B12:I12"/>
    <mergeCell ref="A2:I2"/>
    <mergeCell ref="B3:I3"/>
    <mergeCell ref="B4:I4"/>
    <mergeCell ref="B5:I5"/>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15" t="s">
        <v>2987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669</v>
      </c>
      <c r="C4" s="320"/>
      <c r="D4" s="320"/>
      <c r="E4" s="320"/>
      <c r="F4" s="320"/>
      <c r="G4" s="320"/>
      <c r="H4" s="320"/>
      <c r="I4" s="320"/>
      <c r="J4" s="321"/>
    </row>
    <row r="5" spans="2:10" ht="59.25" customHeight="1">
      <c r="B5" s="328" t="s">
        <v>986</v>
      </c>
      <c r="C5" s="329"/>
      <c r="D5" s="329"/>
      <c r="E5" s="329"/>
      <c r="F5" s="329"/>
      <c r="G5" s="329"/>
      <c r="H5" s="329"/>
      <c r="I5" s="329"/>
      <c r="J5" s="330"/>
    </row>
    <row r="6" spans="2:10" ht="53.25" customHeight="1">
      <c r="B6" s="325" t="s">
        <v>837</v>
      </c>
      <c r="C6" s="326"/>
      <c r="D6" s="326"/>
      <c r="E6" s="326"/>
      <c r="F6" s="326"/>
      <c r="G6" s="326"/>
      <c r="H6" s="326"/>
      <c r="I6" s="326"/>
      <c r="J6" s="327"/>
    </row>
    <row r="7" spans="2:10" ht="72.75" customHeight="1">
      <c r="B7" s="322" t="s">
        <v>838</v>
      </c>
      <c r="C7" s="323"/>
      <c r="D7" s="323"/>
      <c r="E7" s="323"/>
      <c r="F7" s="323"/>
      <c r="G7" s="323"/>
      <c r="H7" s="323"/>
      <c r="I7" s="323"/>
      <c r="J7" s="324"/>
    </row>
    <row r="8" spans="2:10" ht="72" customHeight="1">
      <c r="B8" s="309" t="s">
        <v>2841</v>
      </c>
      <c r="C8" s="310"/>
      <c r="D8" s="310"/>
      <c r="E8" s="310"/>
      <c r="F8" s="310"/>
      <c r="G8" s="310"/>
      <c r="H8" s="310"/>
      <c r="I8" s="310"/>
      <c r="J8" s="311"/>
    </row>
    <row r="9" spans="2:10" ht="34.5" customHeight="1">
      <c r="B9" s="312" t="s">
        <v>2842</v>
      </c>
      <c r="C9" s="310"/>
      <c r="D9" s="310"/>
      <c r="E9" s="310"/>
      <c r="F9" s="310"/>
      <c r="G9" s="310"/>
      <c r="H9" s="310"/>
      <c r="I9" s="310"/>
      <c r="J9" s="311"/>
    </row>
    <row r="10" spans="2:10" ht="84" customHeight="1">
      <c r="B10" s="309" t="s">
        <v>2843</v>
      </c>
      <c r="C10" s="310"/>
      <c r="D10" s="310"/>
      <c r="E10" s="310"/>
      <c r="F10" s="310"/>
      <c r="G10" s="310"/>
      <c r="H10" s="310"/>
      <c r="I10" s="310"/>
      <c r="J10" s="311"/>
    </row>
    <row r="11" spans="2:10" ht="57" customHeight="1">
      <c r="B11" s="312" t="s">
        <v>1963</v>
      </c>
      <c r="C11" s="310"/>
      <c r="D11" s="310"/>
      <c r="E11" s="310"/>
      <c r="F11" s="310"/>
      <c r="G11" s="310"/>
      <c r="H11" s="310"/>
      <c r="I11" s="310"/>
      <c r="J11" s="311"/>
    </row>
    <row r="12" spans="2:10" ht="72" customHeight="1">
      <c r="B12" s="312" t="s">
        <v>985</v>
      </c>
      <c r="C12" s="310"/>
      <c r="D12" s="310"/>
      <c r="E12" s="310"/>
      <c r="F12" s="310"/>
      <c r="G12" s="310"/>
      <c r="H12" s="310"/>
      <c r="I12" s="310"/>
      <c r="J12" s="311"/>
    </row>
    <row r="13" spans="2:10" ht="87.75" customHeight="1">
      <c r="B13" s="312" t="s">
        <v>2672</v>
      </c>
      <c r="C13" s="313"/>
      <c r="D13" s="313"/>
      <c r="E13" s="313"/>
      <c r="F13" s="313"/>
      <c r="G13" s="313"/>
      <c r="H13" s="313"/>
      <c r="I13" s="313"/>
      <c r="J13" s="314"/>
    </row>
    <row r="14" spans="2:10" ht="69" customHeight="1">
      <c r="B14" s="312" t="s">
        <v>1635</v>
      </c>
      <c r="C14" s="310"/>
      <c r="D14" s="310"/>
      <c r="E14" s="310"/>
      <c r="F14" s="310"/>
      <c r="G14" s="310"/>
      <c r="H14" s="310"/>
      <c r="I14" s="310"/>
      <c r="J14" s="311"/>
    </row>
    <row r="15" spans="2:10" ht="98.25" customHeight="1">
      <c r="B15" s="306" t="s">
        <v>163</v>
      </c>
      <c r="C15" s="307"/>
      <c r="D15" s="307"/>
      <c r="E15" s="307"/>
      <c r="F15" s="307"/>
      <c r="G15" s="307"/>
      <c r="H15" s="307"/>
      <c r="I15" s="307"/>
      <c r="J15" s="308"/>
    </row>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724961</v>
      </c>
      <c r="C2" s="5">
        <f>PRRAS!K19</f>
        <v>685912</v>
      </c>
      <c r="D2" s="8">
        <v>0</v>
      </c>
      <c r="E2" s="8">
        <v>0</v>
      </c>
      <c r="F2" s="7">
        <f>A2/100*B2+A2/50*C2</f>
        <v>20967.85</v>
      </c>
      <c r="G2" s="9" t="str">
        <f>TRIM(UPPER(RefStr!C13))</f>
        <v>HR0523600001101411321</v>
      </c>
      <c r="H2" s="13">
        <v>0</v>
      </c>
      <c r="I2" s="9" t="s">
        <v>114</v>
      </c>
      <c r="J2" s="8">
        <f aca="true" t="shared" si="0" ref="J2:J33">ABS(B2-ROUND(B2,0))+ABS(C2-ROUND(C2,0))</f>
        <v>0</v>
      </c>
    </row>
    <row r="3" spans="1:10" ht="12.75">
      <c r="A3" s="5">
        <f>PRRAS!I20</f>
        <v>2</v>
      </c>
      <c r="B3" s="5">
        <f>PRRAS!J20</f>
        <v>168310</v>
      </c>
      <c r="C3" s="5">
        <f>PRRAS!K20</f>
        <v>86705</v>
      </c>
      <c r="D3" s="8">
        <v>0</v>
      </c>
      <c r="E3" s="8">
        <v>0</v>
      </c>
      <c r="F3" s="7">
        <f>A3/100*B3+A3/50*C3</f>
        <v>6834.400000000001</v>
      </c>
      <c r="G3" s="6" t="str">
        <f>TEXT(INT(VALUE(RefStr!J11)),"00000000")</f>
        <v>03039331</v>
      </c>
      <c r="I3" s="9" t="s">
        <v>115</v>
      </c>
      <c r="J3" s="8">
        <f t="shared" si="0"/>
        <v>0</v>
      </c>
    </row>
    <row r="4" spans="1:10" ht="12.75">
      <c r="A4" s="5">
        <f>PRRAS!I21</f>
        <v>3</v>
      </c>
      <c r="B4" s="5">
        <f>PRRAS!J21</f>
        <v>0</v>
      </c>
      <c r="C4" s="5">
        <f>PRRAS!K21</f>
        <v>0</v>
      </c>
      <c r="D4" s="8">
        <v>0</v>
      </c>
      <c r="E4" s="8">
        <v>0</v>
      </c>
      <c r="F4" s="7">
        <f>A4/100*B4+A4/50*C4</f>
        <v>0</v>
      </c>
      <c r="G4" s="6" t="str">
        <f>IF(ISERROR(RefStr!C7),"-",UPPER(TRIM(RefStr!C7)))</f>
        <v>PUČKO OTVORENO UČILIŠTE DONJA STUBICA</v>
      </c>
      <c r="I4" s="9" t="s">
        <v>116</v>
      </c>
      <c r="J4" s="8">
        <f t="shared" si="0"/>
        <v>0</v>
      </c>
    </row>
    <row r="5" spans="1:10" ht="12.75">
      <c r="A5" s="5">
        <f>PRRAS!I22</f>
        <v>4</v>
      </c>
      <c r="B5" s="5">
        <f>PRRAS!J22</f>
        <v>168310</v>
      </c>
      <c r="C5" s="5">
        <f>PRRAS!K22</f>
        <v>86705</v>
      </c>
      <c r="D5" s="8">
        <v>0</v>
      </c>
      <c r="E5" s="8">
        <v>0</v>
      </c>
      <c r="F5" s="7">
        <f aca="true" t="shared" si="1" ref="F5:F67">A5/100*B5+A5/50*C5</f>
        <v>13668.800000000001</v>
      </c>
      <c r="G5" s="6" t="str">
        <f>TEXT(INT(VALUE(RefStr!C9)),"00000")</f>
        <v>49240</v>
      </c>
      <c r="I5" s="9" t="s">
        <v>117</v>
      </c>
      <c r="J5" s="8">
        <f t="shared" si="0"/>
        <v>0</v>
      </c>
    </row>
    <row r="6" spans="1:10" ht="12.75">
      <c r="A6" s="5">
        <f>PRRAS!I23</f>
        <v>5</v>
      </c>
      <c r="B6" s="5">
        <f>PRRAS!J23</f>
        <v>17307</v>
      </c>
      <c r="C6" s="5">
        <f>PRRAS!K23</f>
        <v>14233</v>
      </c>
      <c r="D6" s="8">
        <v>0</v>
      </c>
      <c r="E6" s="8">
        <v>0</v>
      </c>
      <c r="F6" s="7">
        <f t="shared" si="1"/>
        <v>2288.65</v>
      </c>
      <c r="G6" s="6" t="str">
        <f>IF(ISERROR(RefStr!E9),"-",UPPER(TRIM(RefStr!E9)))</f>
        <v>DONJA STUBICA</v>
      </c>
      <c r="I6" s="9" t="s">
        <v>118</v>
      </c>
      <c r="J6" s="8">
        <f t="shared" si="0"/>
        <v>0</v>
      </c>
    </row>
    <row r="7" spans="1:10" ht="12.75">
      <c r="A7" s="5">
        <f>PRRAS!I24</f>
        <v>6</v>
      </c>
      <c r="B7" s="5">
        <f>PRRAS!J24</f>
        <v>17307</v>
      </c>
      <c r="C7" s="5">
        <f>PRRAS!K24</f>
        <v>14233</v>
      </c>
      <c r="D7" s="8">
        <v>0</v>
      </c>
      <c r="E7" s="8">
        <v>0</v>
      </c>
      <c r="F7" s="7">
        <f t="shared" si="1"/>
        <v>2746.38</v>
      </c>
      <c r="G7" s="6" t="str">
        <f>IF(ISERROR(RefStr!C11),"-",(TRIM(RefStr!C11)))</f>
        <v>NOVA ULICA 1, DONJA STUBICA</v>
      </c>
      <c r="I7" s="9" t="s">
        <v>119</v>
      </c>
      <c r="J7" s="8">
        <f t="shared" si="0"/>
        <v>0</v>
      </c>
    </row>
    <row r="8" spans="1:10" ht="12.75">
      <c r="A8" s="5">
        <f>PRRAS!I25</f>
        <v>7</v>
      </c>
      <c r="B8" s="5">
        <f>PRRAS!J25</f>
        <v>0</v>
      </c>
      <c r="C8" s="5">
        <f>PRRAS!K25</f>
        <v>0</v>
      </c>
      <c r="D8" s="8">
        <v>0</v>
      </c>
      <c r="E8" s="8">
        <v>0</v>
      </c>
      <c r="F8" s="7">
        <f t="shared" si="1"/>
        <v>0</v>
      </c>
      <c r="G8" s="6" t="str">
        <f>TEXT(INT(VALUE(RefStr!C15)),"0000")</f>
        <v>8559</v>
      </c>
      <c r="I8" s="9" t="s">
        <v>120</v>
      </c>
      <c r="J8" s="8">
        <f t="shared" si="0"/>
        <v>0</v>
      </c>
    </row>
    <row r="9" spans="1:10" ht="12.75">
      <c r="A9" s="5">
        <f>PRRAS!I26</f>
        <v>8</v>
      </c>
      <c r="B9" s="5">
        <f>PRRAS!J26</f>
        <v>406217</v>
      </c>
      <c r="C9" s="5">
        <f>PRRAS!K26</f>
        <v>450000</v>
      </c>
      <c r="D9" s="8">
        <v>0</v>
      </c>
      <c r="E9" s="8">
        <v>0</v>
      </c>
      <c r="F9" s="7">
        <f t="shared" si="1"/>
        <v>104497.36</v>
      </c>
      <c r="G9" s="6" t="str">
        <f>IF(RefStr!J17&lt;&gt;"",TEXT(INT(VALUE(RefStr!J17)),"00"),"00")</f>
        <v>02</v>
      </c>
      <c r="I9" s="9" t="s">
        <v>121</v>
      </c>
      <c r="J9" s="8">
        <f t="shared" si="0"/>
        <v>0</v>
      </c>
    </row>
    <row r="10" spans="1:10" ht="12.75">
      <c r="A10" s="5">
        <f>PRRAS!I27</f>
        <v>9</v>
      </c>
      <c r="B10" s="5">
        <f>PRRAS!J27</f>
        <v>406217</v>
      </c>
      <c r="C10" s="5">
        <f>PRRAS!K27</f>
        <v>450000</v>
      </c>
      <c r="D10" s="8">
        <v>0</v>
      </c>
      <c r="E10" s="8">
        <v>0</v>
      </c>
      <c r="F10" s="7">
        <f t="shared" si="1"/>
        <v>117559.53</v>
      </c>
      <c r="G10" s="6" t="str">
        <f>TEXT(INT(VALUE(RefStr!C17)),"000")</f>
        <v>079</v>
      </c>
      <c r="I10" s="9" t="s">
        <v>122</v>
      </c>
      <c r="J10" s="8">
        <f t="shared" si="0"/>
        <v>0</v>
      </c>
    </row>
    <row r="11" spans="1:10" ht="12.75">
      <c r="A11" s="5">
        <f>PRRAS!I28</f>
        <v>10</v>
      </c>
      <c r="B11" s="5">
        <f>PRRAS!J28</f>
        <v>0</v>
      </c>
      <c r="C11" s="5">
        <f>PRRAS!K28</f>
        <v>0</v>
      </c>
      <c r="D11" s="8">
        <v>0</v>
      </c>
      <c r="E11" s="8">
        <v>0</v>
      </c>
      <c r="F11" s="7">
        <f t="shared" si="1"/>
        <v>0</v>
      </c>
      <c r="G11" s="6" t="s">
        <v>2248</v>
      </c>
      <c r="I11" s="11" t="s">
        <v>906</v>
      </c>
      <c r="J11" s="8">
        <f t="shared" si="0"/>
        <v>0</v>
      </c>
    </row>
    <row r="12" spans="1:10" ht="12.75">
      <c r="A12" s="5">
        <f>PRRAS!I29</f>
        <v>11</v>
      </c>
      <c r="B12" s="5">
        <f>PRRAS!J29</f>
        <v>920</v>
      </c>
      <c r="C12" s="5">
        <f>PRRAS!K29</f>
        <v>9</v>
      </c>
      <c r="D12" s="8">
        <v>0</v>
      </c>
      <c r="E12" s="8">
        <v>0</v>
      </c>
      <c r="F12" s="7">
        <f t="shared" si="1"/>
        <v>103.18</v>
      </c>
      <c r="G12" s="6" t="s">
        <v>2248</v>
      </c>
      <c r="I12" s="11" t="s">
        <v>907</v>
      </c>
      <c r="J12" s="8">
        <f t="shared" si="0"/>
        <v>0</v>
      </c>
    </row>
    <row r="13" spans="1:10" ht="12.75">
      <c r="A13" s="5">
        <f>PRRAS!I30</f>
        <v>12</v>
      </c>
      <c r="B13" s="5">
        <f>PRRAS!J30</f>
        <v>920</v>
      </c>
      <c r="C13" s="5">
        <f>PRRAS!K30</f>
        <v>9</v>
      </c>
      <c r="D13" s="8">
        <v>0</v>
      </c>
      <c r="E13" s="8">
        <v>0</v>
      </c>
      <c r="F13" s="7">
        <f t="shared" si="1"/>
        <v>112.55999999999999</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9</v>
      </c>
      <c r="C16" s="5">
        <f>PRRAS!K33</f>
        <v>9</v>
      </c>
      <c r="D16" s="8">
        <v>0</v>
      </c>
      <c r="E16" s="8">
        <v>0</v>
      </c>
      <c r="F16" s="7">
        <f t="shared" si="1"/>
        <v>4.05</v>
      </c>
      <c r="G16" s="6" t="s">
        <v>2248</v>
      </c>
      <c r="I16" s="11" t="s">
        <v>911</v>
      </c>
      <c r="J16" s="8">
        <f t="shared" si="0"/>
        <v>0</v>
      </c>
    </row>
    <row r="17" spans="1:10" ht="12.75">
      <c r="A17" s="5">
        <f>PRRAS!I34</f>
        <v>16</v>
      </c>
      <c r="B17" s="5">
        <f>PRRAS!J34</f>
        <v>911</v>
      </c>
      <c r="C17" s="5">
        <f>PRRAS!K34</f>
        <v>0</v>
      </c>
      <c r="D17" s="8">
        <v>0</v>
      </c>
      <c r="E17" s="8">
        <v>0</v>
      </c>
      <c r="F17" s="7">
        <f t="shared" si="1"/>
        <v>145.76</v>
      </c>
      <c r="G17" s="6" t="s">
        <v>2248</v>
      </c>
      <c r="I17" s="11" t="s">
        <v>912</v>
      </c>
      <c r="J17" s="8">
        <f t="shared" si="0"/>
        <v>0</v>
      </c>
    </row>
    <row r="18" spans="1:10" ht="12.75">
      <c r="A18" s="5">
        <f>PRRAS!I35</f>
        <v>17</v>
      </c>
      <c r="B18" s="5">
        <f>PRRAS!J35</f>
        <v>0</v>
      </c>
      <c r="C18" s="5">
        <f>PRRAS!K35</f>
        <v>0</v>
      </c>
      <c r="D18" s="8">
        <v>0</v>
      </c>
      <c r="E18" s="8">
        <v>0</v>
      </c>
      <c r="F18" s="7">
        <f t="shared" si="1"/>
        <v>0</v>
      </c>
      <c r="G18" s="6" t="str">
        <f>IF(ISERROR(RefStr!D39),"-",UPPER(TRIM(RefStr!D39)))</f>
        <v>MANUELA FRINČIĆ</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VESNA GOSPOČIĆ MOKROVČAK</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049286133</v>
      </c>
      <c r="I21" s="9" t="s">
        <v>916</v>
      </c>
      <c r="J21" s="8">
        <f t="shared" si="0"/>
        <v>0</v>
      </c>
    </row>
    <row r="22" spans="1:10" ht="12.75">
      <c r="A22" s="5">
        <f>PRRAS!I39</f>
        <v>21</v>
      </c>
      <c r="B22" s="5">
        <f>PRRAS!J39</f>
        <v>0</v>
      </c>
      <c r="C22" s="5">
        <f>PRRAS!K39</f>
        <v>0</v>
      </c>
      <c r="D22" s="8">
        <v>0</v>
      </c>
      <c r="E22" s="8">
        <v>0</v>
      </c>
      <c r="F22" s="7">
        <f t="shared" si="1"/>
        <v>0</v>
      </c>
      <c r="G22" s="6" t="str">
        <f>IF(ISERROR(RefStr!D47),"-",UPPER(TRIM(RefStr!D47)))</f>
        <v>049286133</v>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info@pou-stubica.hr</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132207</v>
      </c>
      <c r="C25" s="5">
        <f>PRRAS!K42</f>
        <v>134965</v>
      </c>
      <c r="D25" s="8">
        <v>0</v>
      </c>
      <c r="E25" s="8">
        <v>0</v>
      </c>
      <c r="F25" s="7">
        <f t="shared" si="1"/>
        <v>96512.88</v>
      </c>
      <c r="I25" s="11" t="s">
        <v>920</v>
      </c>
      <c r="J25" s="8">
        <f t="shared" si="0"/>
        <v>0</v>
      </c>
    </row>
    <row r="26" spans="1:10" ht="12.75">
      <c r="A26" s="5">
        <f>PRRAS!I43</f>
        <v>25</v>
      </c>
      <c r="B26" s="5">
        <f>PRRAS!J43</f>
        <v>125493</v>
      </c>
      <c r="C26" s="5">
        <f>PRRAS!K43</f>
        <v>131828</v>
      </c>
      <c r="D26" s="8">
        <v>0</v>
      </c>
      <c r="E26" s="8">
        <v>0</v>
      </c>
      <c r="F26" s="7">
        <f t="shared" si="1"/>
        <v>97287.25</v>
      </c>
      <c r="G26" s="6" t="str">
        <f>MID(TRIM(RefStr!J15),1,4)</f>
        <v>2020</v>
      </c>
      <c r="I26" s="9" t="s">
        <v>921</v>
      </c>
      <c r="J26" s="8">
        <f t="shared" si="0"/>
        <v>0</v>
      </c>
    </row>
    <row r="27" spans="1:10" ht="12.75">
      <c r="A27" s="5">
        <f>PRRAS!I44</f>
        <v>26</v>
      </c>
      <c r="B27" s="5">
        <f>PRRAS!J44</f>
        <v>110020</v>
      </c>
      <c r="C27" s="5">
        <f>PRRAS!K44</f>
        <v>116622</v>
      </c>
      <c r="D27" s="8">
        <v>0</v>
      </c>
      <c r="E27" s="8">
        <v>0</v>
      </c>
      <c r="F27" s="7">
        <f t="shared" si="1"/>
        <v>89248.64</v>
      </c>
      <c r="G27" s="234">
        <f>SUM(F2:F172)</f>
        <v>15914199.299999999</v>
      </c>
      <c r="I27" s="9" t="s">
        <v>2236</v>
      </c>
      <c r="J27" s="8">
        <f t="shared" si="0"/>
        <v>0</v>
      </c>
    </row>
    <row r="28" spans="1:10" ht="12.75">
      <c r="A28" s="5">
        <f>PRRAS!I45</f>
        <v>27</v>
      </c>
      <c r="B28" s="5">
        <f>PRRAS!J45</f>
        <v>15473</v>
      </c>
      <c r="C28" s="5">
        <f>PRRAS!K45</f>
        <v>15206</v>
      </c>
      <c r="D28" s="8">
        <v>0</v>
      </c>
      <c r="E28" s="8">
        <v>0</v>
      </c>
      <c r="F28" s="7">
        <f t="shared" si="1"/>
        <v>12388.95</v>
      </c>
      <c r="G28" s="6" t="s">
        <v>2248</v>
      </c>
      <c r="H28" s="14"/>
      <c r="I28" s="9" t="s">
        <v>2237</v>
      </c>
      <c r="J28" s="8">
        <f t="shared" si="0"/>
        <v>0</v>
      </c>
    </row>
    <row r="29" spans="1:10" ht="12.75">
      <c r="A29" s="5">
        <f>PRRAS!I46</f>
        <v>28</v>
      </c>
      <c r="B29" s="5">
        <f>PRRAS!J46</f>
        <v>0</v>
      </c>
      <c r="C29" s="5">
        <f>PRRAS!K46</f>
        <v>0</v>
      </c>
      <c r="D29" s="8">
        <v>0</v>
      </c>
      <c r="E29" s="8">
        <v>0</v>
      </c>
      <c r="F29" s="7">
        <f t="shared" si="1"/>
        <v>0</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0</v>
      </c>
      <c r="C31" s="5">
        <f>PRRAS!K48</f>
        <v>0</v>
      </c>
      <c r="D31" s="8">
        <v>0</v>
      </c>
      <c r="E31" s="8">
        <v>0</v>
      </c>
      <c r="F31" s="7">
        <f t="shared" si="1"/>
        <v>0</v>
      </c>
      <c r="G31" s="6">
        <v>707</v>
      </c>
      <c r="I31" s="9" t="s">
        <v>2240</v>
      </c>
      <c r="J31" s="8">
        <f t="shared" si="0"/>
        <v>0</v>
      </c>
    </row>
    <row r="32" spans="1:10" ht="12.75">
      <c r="A32" s="5">
        <f>PRRAS!I49</f>
        <v>31</v>
      </c>
      <c r="B32" s="5">
        <f>PRRAS!J49</f>
        <v>0</v>
      </c>
      <c r="C32" s="5">
        <f>PRRAS!K49</f>
        <v>0</v>
      </c>
      <c r="D32" s="8">
        <v>0</v>
      </c>
      <c r="E32" s="8">
        <v>0</v>
      </c>
      <c r="F32" s="7">
        <f t="shared" si="1"/>
        <v>0</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3781</v>
      </c>
      <c r="C34" s="5">
        <f>PRRAS!K51</f>
        <v>0</v>
      </c>
      <c r="D34" s="8">
        <v>0</v>
      </c>
      <c r="E34" s="8">
        <v>0</v>
      </c>
      <c r="F34" s="7">
        <f t="shared" si="1"/>
        <v>1247.73</v>
      </c>
      <c r="G34" s="6">
        <v>0</v>
      </c>
      <c r="I34" s="9" t="s">
        <v>2243</v>
      </c>
      <c r="J34" s="8">
        <f aca="true" t="shared" si="2" ref="J34:J63">ABS(B34-ROUND(B34,0))+ABS(C34-ROUND(C34,0))</f>
        <v>0</v>
      </c>
    </row>
    <row r="35" spans="1:10" ht="12.75">
      <c r="A35" s="5">
        <f>PRRAS!I52</f>
        <v>34</v>
      </c>
      <c r="B35" s="5">
        <f>PRRAS!J52</f>
        <v>3781</v>
      </c>
      <c r="C35" s="5">
        <f>PRRAS!K52</f>
        <v>0</v>
      </c>
      <c r="D35" s="8">
        <v>0</v>
      </c>
      <c r="E35" s="8">
        <v>0</v>
      </c>
      <c r="F35" s="7">
        <f t="shared" si="1"/>
        <v>1285.5400000000002</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0</v>
      </c>
      <c r="C37" s="5">
        <f>PRRAS!K54</f>
        <v>0</v>
      </c>
      <c r="D37" s="8">
        <v>0</v>
      </c>
      <c r="E37" s="8">
        <v>0</v>
      </c>
      <c r="F37" s="7">
        <f t="shared" si="1"/>
        <v>0</v>
      </c>
      <c r="G37" s="8">
        <f>SUM(J2:J49)</f>
        <v>0</v>
      </c>
      <c r="I37" s="9" t="s">
        <v>2246</v>
      </c>
      <c r="J37" s="8">
        <f t="shared" si="2"/>
        <v>0</v>
      </c>
    </row>
    <row r="38" spans="1:10" ht="12.75">
      <c r="A38" s="5">
        <f>PRRAS!I55</f>
        <v>37</v>
      </c>
      <c r="B38" s="5">
        <f>PRRAS!J55</f>
        <v>2933</v>
      </c>
      <c r="C38" s="5">
        <f>PRRAS!K55</f>
        <v>3137</v>
      </c>
      <c r="D38" s="8">
        <v>0</v>
      </c>
      <c r="E38" s="8">
        <v>0</v>
      </c>
      <c r="F38" s="7">
        <f t="shared" si="1"/>
        <v>3406.59</v>
      </c>
      <c r="G38" s="6" t="str">
        <f>TEXT(INT(VALUE(RefStr!J13)),"00000000000")</f>
        <v>43827410937</v>
      </c>
      <c r="I38" s="9" t="s">
        <v>2064</v>
      </c>
      <c r="J38" s="8">
        <f t="shared" si="2"/>
        <v>0</v>
      </c>
    </row>
    <row r="39" spans="1:10" ht="12.75">
      <c r="A39" s="5">
        <f>PRRAS!I56</f>
        <v>38</v>
      </c>
      <c r="B39" s="5">
        <f>PRRAS!J56</f>
        <v>2933</v>
      </c>
      <c r="C39" s="5">
        <f>PRRAS!K56</f>
        <v>3137</v>
      </c>
      <c r="D39" s="8">
        <v>0</v>
      </c>
      <c r="E39" s="8">
        <v>0</v>
      </c>
      <c r="F39" s="7">
        <f t="shared" si="1"/>
        <v>3498.66</v>
      </c>
      <c r="G39" s="6" t="str">
        <f>TEXT(INT(VALUE(RefStr!J9)),"00000")</f>
        <v>31402</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0</v>
      </c>
      <c r="C41" s="5">
        <f>PRRAS!K58</f>
        <v>0</v>
      </c>
      <c r="D41" s="8">
        <v>0</v>
      </c>
      <c r="E41" s="8">
        <v>0</v>
      </c>
      <c r="F41" s="7">
        <f t="shared" si="1"/>
        <v>0</v>
      </c>
      <c r="G41" s="6" t="str">
        <f>IF(RefStr!E5&lt;&gt;"",TEXT(RefStr!E5,"YYYYMMDD"),"")</f>
        <v>20200101</v>
      </c>
      <c r="I41" s="9" t="s">
        <v>2778</v>
      </c>
      <c r="J41" s="8">
        <f t="shared" si="2"/>
        <v>0</v>
      </c>
    </row>
    <row r="42" spans="1:10" ht="12.75">
      <c r="A42" s="5">
        <f>PRRAS!I59</f>
        <v>41</v>
      </c>
      <c r="B42" s="5">
        <f>PRRAS!J59</f>
        <v>0</v>
      </c>
      <c r="C42" s="5">
        <f>PRRAS!K59</f>
        <v>0</v>
      </c>
      <c r="D42" s="8">
        <v>0</v>
      </c>
      <c r="E42" s="8">
        <v>0</v>
      </c>
      <c r="F42" s="7">
        <f t="shared" si="1"/>
        <v>0</v>
      </c>
      <c r="G42" s="6" t="str">
        <f>IF(RefStr!G5&lt;&gt;"",TEXT(RefStr!G5,"YYYYMMDD"),"")</f>
        <v>20201231</v>
      </c>
      <c r="I42" s="9" t="s">
        <v>2779</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95062442.53999999</v>
      </c>
      <c r="I43" s="9" t="s">
        <v>1165</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709495</v>
      </c>
      <c r="C55" s="5">
        <f>PRRAS!K73</f>
        <v>674635</v>
      </c>
      <c r="D55" s="8">
        <v>0</v>
      </c>
      <c r="E55" s="8">
        <v>0</v>
      </c>
      <c r="F55" s="7">
        <f t="shared" si="1"/>
        <v>1111733.1</v>
      </c>
      <c r="J55" s="8">
        <f t="shared" si="2"/>
        <v>0</v>
      </c>
    </row>
    <row r="56" spans="1:10" ht="12.75">
      <c r="A56" s="5">
        <f>PRRAS!I74</f>
        <v>55</v>
      </c>
      <c r="B56" s="5">
        <f>PRRAS!J74</f>
        <v>353568</v>
      </c>
      <c r="C56" s="5">
        <f>PRRAS!K74</f>
        <v>396948</v>
      </c>
      <c r="D56" s="8">
        <v>0</v>
      </c>
      <c r="E56" s="8">
        <v>0</v>
      </c>
      <c r="F56" s="7">
        <f t="shared" si="1"/>
        <v>631105.2000000001</v>
      </c>
      <c r="J56" s="8">
        <f t="shared" si="2"/>
        <v>0</v>
      </c>
    </row>
    <row r="57" spans="1:10" ht="12.75">
      <c r="A57" s="5">
        <f>PRRAS!I75</f>
        <v>56</v>
      </c>
      <c r="B57" s="5">
        <f>PRRAS!J75</f>
        <v>285552</v>
      </c>
      <c r="C57" s="5">
        <f>PRRAS!K75</f>
        <v>317380</v>
      </c>
      <c r="D57" s="8">
        <v>0</v>
      </c>
      <c r="E57" s="8">
        <v>0</v>
      </c>
      <c r="F57" s="7">
        <f t="shared" si="1"/>
        <v>515374.7200000001</v>
      </c>
      <c r="J57" s="8">
        <f t="shared" si="2"/>
        <v>0</v>
      </c>
    </row>
    <row r="58" spans="1:10" ht="12.75">
      <c r="A58" s="5">
        <f>PRRAS!I76</f>
        <v>57</v>
      </c>
      <c r="B58" s="5">
        <f>PRRAS!J76</f>
        <v>285552</v>
      </c>
      <c r="C58" s="5">
        <f>PRRAS!K76</f>
        <v>317380</v>
      </c>
      <c r="D58" s="8">
        <v>0</v>
      </c>
      <c r="E58" s="8">
        <v>0</v>
      </c>
      <c r="F58" s="7">
        <f t="shared" si="1"/>
        <v>524577.84</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20900</v>
      </c>
      <c r="C62" s="5">
        <f>PRRAS!K80</f>
        <v>27200</v>
      </c>
      <c r="D62" s="8">
        <v>0</v>
      </c>
      <c r="E62" s="8">
        <v>0</v>
      </c>
      <c r="F62" s="7">
        <f t="shared" si="1"/>
        <v>45933</v>
      </c>
      <c r="J62" s="8">
        <f t="shared" si="2"/>
        <v>0</v>
      </c>
    </row>
    <row r="63" spans="1:10" ht="12.75">
      <c r="A63" s="5">
        <f>PRRAS!I81</f>
        <v>62</v>
      </c>
      <c r="B63" s="5">
        <f>PRRAS!J81</f>
        <v>47116</v>
      </c>
      <c r="C63" s="5">
        <f>PRRAS!K81</f>
        <v>52368</v>
      </c>
      <c r="D63" s="8">
        <v>0</v>
      </c>
      <c r="E63" s="8">
        <v>0</v>
      </c>
      <c r="F63" s="7">
        <f t="shared" si="1"/>
        <v>94148.23999999999</v>
      </c>
      <c r="J63" s="8">
        <f t="shared" si="2"/>
        <v>0</v>
      </c>
    </row>
    <row r="64" spans="1:10" ht="12.75">
      <c r="A64" s="5">
        <f>PRRAS!I82</f>
        <v>63</v>
      </c>
      <c r="B64" s="5">
        <f>PRRAS!J82</f>
        <v>47116</v>
      </c>
      <c r="C64" s="5">
        <f>PRRAS!K82</f>
        <v>52368</v>
      </c>
      <c r="D64" s="8">
        <v>0</v>
      </c>
      <c r="E64" s="8">
        <v>0</v>
      </c>
      <c r="F64" s="7">
        <f t="shared" si="1"/>
        <v>95666.76000000001</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204200</v>
      </c>
      <c r="C68" s="5">
        <f>PRRAS!K86</f>
        <v>124011</v>
      </c>
      <c r="D68" s="8">
        <v>0</v>
      </c>
      <c r="E68" s="8">
        <v>0</v>
      </c>
      <c r="F68" s="7">
        <f aca="true" t="shared" si="4" ref="F68:F131">A68/100*B68+A68/50*C68</f>
        <v>302988.74</v>
      </c>
      <c r="J68" s="8">
        <f t="shared" si="3"/>
        <v>0</v>
      </c>
    </row>
    <row r="69" spans="1:10" ht="12.75">
      <c r="A69" s="5">
        <f>PRRAS!I87</f>
        <v>68</v>
      </c>
      <c r="B69" s="5">
        <f>PRRAS!J87</f>
        <v>33748</v>
      </c>
      <c r="C69" s="5">
        <f>PRRAS!K87</f>
        <v>26134</v>
      </c>
      <c r="D69" s="8">
        <v>0</v>
      </c>
      <c r="E69" s="8">
        <v>0</v>
      </c>
      <c r="F69" s="7">
        <f t="shared" si="4"/>
        <v>58490.880000000005</v>
      </c>
      <c r="J69" s="8">
        <f t="shared" si="3"/>
        <v>0</v>
      </c>
    </row>
    <row r="70" spans="1:10" ht="12.75">
      <c r="A70" s="5">
        <f>PRRAS!I88</f>
        <v>69</v>
      </c>
      <c r="B70" s="5">
        <f>PRRAS!J88</f>
        <v>11080</v>
      </c>
      <c r="C70" s="5">
        <f>PRRAS!K88</f>
        <v>3504</v>
      </c>
      <c r="D70" s="8">
        <v>0</v>
      </c>
      <c r="E70" s="8">
        <v>0</v>
      </c>
      <c r="F70" s="7">
        <f t="shared" si="4"/>
        <v>12480.72</v>
      </c>
      <c r="J70" s="8">
        <f t="shared" si="3"/>
        <v>0</v>
      </c>
    </row>
    <row r="71" spans="1:10" ht="12.75">
      <c r="A71" s="5">
        <f>PRRAS!I89</f>
        <v>70</v>
      </c>
      <c r="B71" s="5">
        <f>PRRAS!J89</f>
        <v>22668</v>
      </c>
      <c r="C71" s="5">
        <f>PRRAS!K89</f>
        <v>22630</v>
      </c>
      <c r="D71" s="8">
        <v>0</v>
      </c>
      <c r="E71" s="8">
        <v>0</v>
      </c>
      <c r="F71" s="7">
        <f t="shared" si="4"/>
        <v>47549.59999999999</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6781</v>
      </c>
      <c r="C83" s="5">
        <f>PRRAS!K101</f>
        <v>0</v>
      </c>
      <c r="D83" s="8">
        <v>0</v>
      </c>
      <c r="E83" s="8">
        <v>0</v>
      </c>
      <c r="F83" s="7">
        <f t="shared" si="4"/>
        <v>5560.42</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232</v>
      </c>
      <c r="C85" s="5">
        <f>PRRAS!K103</f>
        <v>0</v>
      </c>
      <c r="D85" s="8">
        <v>0</v>
      </c>
      <c r="E85" s="8">
        <v>0</v>
      </c>
      <c r="F85" s="7">
        <f t="shared" si="4"/>
        <v>194.88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6549</v>
      </c>
      <c r="C87" s="5">
        <f>PRRAS!K105</f>
        <v>0</v>
      </c>
      <c r="D87" s="8">
        <v>0</v>
      </c>
      <c r="E87" s="8">
        <v>0</v>
      </c>
      <c r="F87" s="7">
        <f t="shared" si="4"/>
        <v>5632.14</v>
      </c>
      <c r="J87" s="8">
        <f t="shared" si="3"/>
        <v>0</v>
      </c>
    </row>
    <row r="88" spans="1:10" ht="12.75">
      <c r="A88" s="5">
        <f>PRRAS!I106</f>
        <v>87</v>
      </c>
      <c r="B88" s="5">
        <f>PRRAS!J106</f>
        <v>109029</v>
      </c>
      <c r="C88" s="5">
        <f>PRRAS!K106</f>
        <v>63280</v>
      </c>
      <c r="D88" s="8">
        <v>0</v>
      </c>
      <c r="E88" s="8">
        <v>0</v>
      </c>
      <c r="F88" s="7">
        <f t="shared" si="4"/>
        <v>204962.43</v>
      </c>
      <c r="J88" s="8">
        <f t="shared" si="3"/>
        <v>0</v>
      </c>
    </row>
    <row r="89" spans="1:10" ht="12.75">
      <c r="A89" s="5">
        <f>PRRAS!I107</f>
        <v>88</v>
      </c>
      <c r="B89" s="5">
        <f>PRRAS!J107</f>
        <v>7502</v>
      </c>
      <c r="C89" s="5">
        <f>PRRAS!K107</f>
        <v>7988</v>
      </c>
      <c r="D89" s="8">
        <v>0</v>
      </c>
      <c r="E89" s="8">
        <v>0</v>
      </c>
      <c r="F89" s="7">
        <f t="shared" si="4"/>
        <v>20660.64</v>
      </c>
      <c r="J89" s="8">
        <f t="shared" si="3"/>
        <v>0</v>
      </c>
    </row>
    <row r="90" spans="1:10" ht="12.75">
      <c r="A90" s="5">
        <f>PRRAS!I108</f>
        <v>89</v>
      </c>
      <c r="B90" s="5">
        <f>PRRAS!J108</f>
        <v>7619</v>
      </c>
      <c r="C90" s="5">
        <f>PRRAS!K108</f>
        <v>4292</v>
      </c>
      <c r="D90" s="8">
        <v>0</v>
      </c>
      <c r="E90" s="8">
        <v>0</v>
      </c>
      <c r="F90" s="7">
        <f t="shared" si="4"/>
        <v>14420.67</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4994</v>
      </c>
      <c r="C92" s="5">
        <f>PRRAS!K110</f>
        <v>5130</v>
      </c>
      <c r="D92" s="8">
        <v>0</v>
      </c>
      <c r="E92" s="8">
        <v>0</v>
      </c>
      <c r="F92" s="7">
        <f t="shared" si="4"/>
        <v>13881.14</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4095</v>
      </c>
      <c r="C94" s="5">
        <f>PRRAS!K112</f>
        <v>0</v>
      </c>
      <c r="D94" s="8">
        <v>0</v>
      </c>
      <c r="E94" s="8">
        <v>0</v>
      </c>
      <c r="F94" s="7">
        <f t="shared" si="4"/>
        <v>3808.3500000000004</v>
      </c>
      <c r="J94" s="8">
        <f t="shared" si="3"/>
        <v>0</v>
      </c>
    </row>
    <row r="95" spans="1:10" ht="12.75">
      <c r="A95" s="5">
        <f>PRRAS!I113</f>
        <v>94</v>
      </c>
      <c r="B95" s="5">
        <f>PRRAS!J113</f>
        <v>70453</v>
      </c>
      <c r="C95" s="5">
        <f>PRRAS!K113</f>
        <v>39632</v>
      </c>
      <c r="D95" s="8">
        <v>0</v>
      </c>
      <c r="E95" s="8">
        <v>0</v>
      </c>
      <c r="F95" s="7">
        <f t="shared" si="4"/>
        <v>140733.97999999998</v>
      </c>
      <c r="J95" s="8">
        <f t="shared" si="3"/>
        <v>0</v>
      </c>
    </row>
    <row r="96" spans="1:10" ht="12.75">
      <c r="A96" s="5">
        <f>PRRAS!I114</f>
        <v>95</v>
      </c>
      <c r="B96" s="5">
        <f>PRRAS!J114</f>
        <v>10335</v>
      </c>
      <c r="C96" s="5">
        <f>PRRAS!K114</f>
        <v>3561</v>
      </c>
      <c r="D96" s="8">
        <v>0</v>
      </c>
      <c r="E96" s="8">
        <v>0</v>
      </c>
      <c r="F96" s="7">
        <f t="shared" si="4"/>
        <v>16584.15</v>
      </c>
      <c r="J96" s="8">
        <f aca="true" t="shared" si="5" ref="J96:J127">ABS(B96-ROUND(B96,0))+ABS(C96-ROUND(C96,0))</f>
        <v>0</v>
      </c>
    </row>
    <row r="97" spans="1:10" ht="12.75">
      <c r="A97" s="5">
        <f>PRRAS!I115</f>
        <v>96</v>
      </c>
      <c r="B97" s="5">
        <f>PRRAS!J115</f>
        <v>4031</v>
      </c>
      <c r="C97" s="5">
        <f>PRRAS!K115</f>
        <v>2677</v>
      </c>
      <c r="D97" s="8">
        <v>0</v>
      </c>
      <c r="E97" s="8">
        <v>0</v>
      </c>
      <c r="F97" s="7">
        <f t="shared" si="4"/>
        <v>9009.6</v>
      </c>
      <c r="J97" s="8">
        <f t="shared" si="5"/>
        <v>0</v>
      </c>
    </row>
    <row r="98" spans="1:10" ht="12.75">
      <c r="A98" s="5">
        <f>PRRAS!I116</f>
        <v>97</v>
      </c>
      <c r="B98" s="5">
        <f>PRRAS!J116</f>
        <v>25626</v>
      </c>
      <c r="C98" s="5">
        <f>PRRAS!K116</f>
        <v>21830</v>
      </c>
      <c r="D98" s="8">
        <v>0</v>
      </c>
      <c r="E98" s="8">
        <v>0</v>
      </c>
      <c r="F98" s="7">
        <f t="shared" si="4"/>
        <v>67207.42</v>
      </c>
      <c r="J98" s="8">
        <f t="shared" si="5"/>
        <v>0</v>
      </c>
    </row>
    <row r="99" spans="1:10" ht="12.75">
      <c r="A99" s="5">
        <f>PRRAS!I117</f>
        <v>98</v>
      </c>
      <c r="B99" s="5">
        <f>PRRAS!J117</f>
        <v>9880</v>
      </c>
      <c r="C99" s="5">
        <f>PRRAS!K117</f>
        <v>7014</v>
      </c>
      <c r="D99" s="8">
        <v>0</v>
      </c>
      <c r="E99" s="8">
        <v>0</v>
      </c>
      <c r="F99" s="7">
        <f t="shared" si="4"/>
        <v>23429.84</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15746</v>
      </c>
      <c r="C101" s="5">
        <f>PRRAS!K119</f>
        <v>14321</v>
      </c>
      <c r="D101" s="8">
        <v>0</v>
      </c>
      <c r="E101" s="8">
        <v>0</v>
      </c>
      <c r="F101" s="7">
        <f t="shared" si="4"/>
        <v>44388</v>
      </c>
      <c r="J101" s="8">
        <f t="shared" si="5"/>
        <v>0</v>
      </c>
    </row>
    <row r="102" spans="1:10" ht="12.75">
      <c r="A102" s="5">
        <f>PRRAS!I120</f>
        <v>101</v>
      </c>
      <c r="B102" s="5">
        <f>PRRAS!J120</f>
        <v>0</v>
      </c>
      <c r="C102" s="5">
        <f>PRRAS!K120</f>
        <v>495</v>
      </c>
      <c r="D102" s="8">
        <v>0</v>
      </c>
      <c r="E102" s="8">
        <v>0</v>
      </c>
      <c r="F102" s="7">
        <f t="shared" si="4"/>
        <v>999.9</v>
      </c>
      <c r="J102" s="8">
        <f t="shared" si="5"/>
        <v>0</v>
      </c>
    </row>
    <row r="103" spans="1:10" ht="12.75">
      <c r="A103" s="5">
        <f>PRRAS!I121</f>
        <v>102</v>
      </c>
      <c r="B103" s="5">
        <f>PRRAS!J121</f>
        <v>29016</v>
      </c>
      <c r="C103" s="5">
        <f>PRRAS!K121</f>
        <v>12767</v>
      </c>
      <c r="D103" s="8">
        <v>0</v>
      </c>
      <c r="E103" s="8">
        <v>0</v>
      </c>
      <c r="F103" s="7">
        <f t="shared" si="4"/>
        <v>55641</v>
      </c>
      <c r="J103" s="8">
        <f t="shared" si="5"/>
        <v>0</v>
      </c>
    </row>
    <row r="104" spans="1:10" ht="12.75">
      <c r="A104" s="5">
        <f>PRRAS!I122</f>
        <v>103</v>
      </c>
      <c r="B104" s="5">
        <f>PRRAS!J122</f>
        <v>3818</v>
      </c>
      <c r="C104" s="5">
        <f>PRRAS!K122</f>
        <v>3147</v>
      </c>
      <c r="D104" s="8">
        <v>0</v>
      </c>
      <c r="E104" s="8">
        <v>0</v>
      </c>
      <c r="F104" s="7">
        <f t="shared" si="4"/>
        <v>10415.36</v>
      </c>
      <c r="J104" s="8">
        <f t="shared" si="5"/>
        <v>0</v>
      </c>
    </row>
    <row r="105" spans="1:10" ht="12.75">
      <c r="A105" s="5">
        <f>PRRAS!I123</f>
        <v>104</v>
      </c>
      <c r="B105" s="5">
        <f>PRRAS!J123</f>
        <v>5105</v>
      </c>
      <c r="C105" s="5">
        <f>PRRAS!K123</f>
        <v>938</v>
      </c>
      <c r="D105" s="8">
        <v>0</v>
      </c>
      <c r="E105" s="8">
        <v>0</v>
      </c>
      <c r="F105" s="7">
        <f t="shared" si="4"/>
        <v>7260.24</v>
      </c>
      <c r="J105" s="8">
        <f t="shared" si="5"/>
        <v>0</v>
      </c>
    </row>
    <row r="106" spans="1:10" ht="12.75">
      <c r="A106" s="5">
        <f>PRRAS!I124</f>
        <v>105</v>
      </c>
      <c r="B106" s="5">
        <f>PRRAS!J124</f>
        <v>100</v>
      </c>
      <c r="C106" s="5">
        <f>PRRAS!K124</f>
        <v>100</v>
      </c>
      <c r="D106" s="8">
        <v>0</v>
      </c>
      <c r="E106" s="8">
        <v>0</v>
      </c>
      <c r="F106" s="7">
        <f t="shared" si="4"/>
        <v>315</v>
      </c>
      <c r="J106" s="8">
        <f t="shared" si="5"/>
        <v>0</v>
      </c>
    </row>
    <row r="107" spans="1:10" ht="12.75">
      <c r="A107" s="5">
        <f>PRRAS!I125</f>
        <v>106</v>
      </c>
      <c r="B107" s="5">
        <f>PRRAS!J125</f>
        <v>5380</v>
      </c>
      <c r="C107" s="5">
        <f>PRRAS!K125</f>
        <v>2500</v>
      </c>
      <c r="D107" s="8">
        <v>0</v>
      </c>
      <c r="E107" s="8">
        <v>0</v>
      </c>
      <c r="F107" s="7">
        <f t="shared" si="4"/>
        <v>11002.8</v>
      </c>
      <c r="J107" s="8">
        <f t="shared" si="5"/>
        <v>0</v>
      </c>
    </row>
    <row r="108" spans="1:10" ht="12.75">
      <c r="A108" s="5">
        <f>PRRAS!I126</f>
        <v>107</v>
      </c>
      <c r="B108" s="5">
        <f>PRRAS!J126</f>
        <v>14613</v>
      </c>
      <c r="C108" s="5">
        <f>PRRAS!K126</f>
        <v>6082</v>
      </c>
      <c r="D108" s="8">
        <v>0</v>
      </c>
      <c r="E108" s="8">
        <v>0</v>
      </c>
      <c r="F108" s="7">
        <f t="shared" si="4"/>
        <v>28651.390000000003</v>
      </c>
      <c r="J108" s="8">
        <f t="shared" si="5"/>
        <v>0</v>
      </c>
    </row>
    <row r="109" spans="1:10" ht="12.75">
      <c r="A109" s="5">
        <f>PRRAS!I127</f>
        <v>108</v>
      </c>
      <c r="B109" s="5">
        <f>PRRAS!J127</f>
        <v>142799</v>
      </c>
      <c r="C109" s="5">
        <f>PRRAS!K127</f>
        <v>147131</v>
      </c>
      <c r="D109" s="8">
        <v>0</v>
      </c>
      <c r="E109" s="8">
        <v>0</v>
      </c>
      <c r="F109" s="7">
        <f t="shared" si="4"/>
        <v>472025.88</v>
      </c>
      <c r="J109" s="8">
        <f t="shared" si="5"/>
        <v>0</v>
      </c>
    </row>
    <row r="110" spans="1:10" ht="12.75">
      <c r="A110" s="5">
        <f>PRRAS!I128</f>
        <v>109</v>
      </c>
      <c r="B110" s="5">
        <f>PRRAS!J128</f>
        <v>5068</v>
      </c>
      <c r="C110" s="5">
        <f>PRRAS!K128</f>
        <v>3301</v>
      </c>
      <c r="D110" s="8">
        <v>0</v>
      </c>
      <c r="E110" s="8">
        <v>0</v>
      </c>
      <c r="F110" s="7">
        <f t="shared" si="4"/>
        <v>12720.300000000001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5068</v>
      </c>
      <c r="C116" s="5">
        <f>PRRAS!K134</f>
        <v>3301</v>
      </c>
      <c r="D116" s="8">
        <v>0</v>
      </c>
      <c r="E116" s="8">
        <v>0</v>
      </c>
      <c r="F116" s="7">
        <f t="shared" si="4"/>
        <v>13420.5</v>
      </c>
      <c r="J116" s="8">
        <f t="shared" si="5"/>
        <v>0</v>
      </c>
    </row>
    <row r="117" spans="1:10" ht="12.75">
      <c r="A117" s="5">
        <f>PRRAS!I135</f>
        <v>116</v>
      </c>
      <c r="B117" s="5">
        <f>PRRAS!J135</f>
        <v>5006</v>
      </c>
      <c r="C117" s="5">
        <f>PRRAS!K135</f>
        <v>3301</v>
      </c>
      <c r="D117" s="8">
        <v>0</v>
      </c>
      <c r="E117" s="8">
        <v>0</v>
      </c>
      <c r="F117" s="7">
        <f t="shared" si="4"/>
        <v>13465.279999999999</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37</v>
      </c>
      <c r="C119" s="5">
        <f>PRRAS!K137</f>
        <v>0</v>
      </c>
      <c r="D119" s="8">
        <v>0</v>
      </c>
      <c r="E119" s="8">
        <v>0</v>
      </c>
      <c r="F119" s="7">
        <f t="shared" si="4"/>
        <v>43.66</v>
      </c>
      <c r="J119" s="8">
        <f t="shared" si="5"/>
        <v>0</v>
      </c>
    </row>
    <row r="120" spans="1:10" ht="12.75">
      <c r="A120" s="5">
        <f>PRRAS!I138</f>
        <v>119</v>
      </c>
      <c r="B120" s="5">
        <f>PRRAS!J138</f>
        <v>25</v>
      </c>
      <c r="C120" s="5">
        <f>PRRAS!K138</f>
        <v>0</v>
      </c>
      <c r="D120" s="8">
        <v>0</v>
      </c>
      <c r="E120" s="8">
        <v>0</v>
      </c>
      <c r="F120" s="7">
        <f t="shared" si="4"/>
        <v>29.75</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3860</v>
      </c>
      <c r="C129" s="5">
        <f>PRRAS!K147</f>
        <v>3244</v>
      </c>
      <c r="D129" s="8">
        <v>0</v>
      </c>
      <c r="E129" s="8">
        <v>0</v>
      </c>
      <c r="F129" s="7">
        <f t="shared" si="4"/>
        <v>13245.439999999999</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3860</v>
      </c>
      <c r="C135" s="5">
        <f>PRRAS!K153</f>
        <v>3244</v>
      </c>
      <c r="D135" s="8">
        <v>0</v>
      </c>
      <c r="E135" s="8">
        <v>0</v>
      </c>
      <c r="F135" s="7">
        <f t="shared" si="7"/>
        <v>13866.32</v>
      </c>
      <c r="J135" s="8">
        <f t="shared" si="6"/>
        <v>0</v>
      </c>
    </row>
    <row r="136" spans="1:10" ht="12.75">
      <c r="A136" s="5">
        <f>PRRAS!I154</f>
        <v>135</v>
      </c>
      <c r="B136" s="5">
        <f>PRRAS!J154</f>
        <v>0</v>
      </c>
      <c r="C136" s="5">
        <f>PRRAS!K154</f>
        <v>439</v>
      </c>
      <c r="D136" s="8">
        <v>0</v>
      </c>
      <c r="E136" s="8">
        <v>0</v>
      </c>
      <c r="F136" s="7">
        <f t="shared" si="7"/>
        <v>1185.3000000000002</v>
      </c>
      <c r="J136" s="8">
        <f t="shared" si="6"/>
        <v>0</v>
      </c>
    </row>
    <row r="137" spans="1:10" ht="12.75">
      <c r="A137" s="5">
        <f>PRRAS!I155</f>
        <v>136</v>
      </c>
      <c r="B137" s="5">
        <f>PRRAS!J155</f>
        <v>3410</v>
      </c>
      <c r="C137" s="5">
        <f>PRRAS!K155</f>
        <v>1000</v>
      </c>
      <c r="D137" s="8">
        <v>0</v>
      </c>
      <c r="E137" s="8">
        <v>0</v>
      </c>
      <c r="F137" s="7">
        <f t="shared" si="7"/>
        <v>7357.6</v>
      </c>
      <c r="J137" s="8">
        <f t="shared" si="6"/>
        <v>0</v>
      </c>
    </row>
    <row r="138" spans="1:10" ht="12.75">
      <c r="A138" s="5">
        <f>PRRAS!I156</f>
        <v>137</v>
      </c>
      <c r="B138" s="5">
        <f>PRRAS!J156</f>
        <v>450</v>
      </c>
      <c r="C138" s="5">
        <f>PRRAS!K156</f>
        <v>1805</v>
      </c>
      <c r="D138" s="8">
        <v>0</v>
      </c>
      <c r="E138" s="8">
        <v>0</v>
      </c>
      <c r="F138" s="7">
        <f t="shared" si="7"/>
        <v>5562.200000000001</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709495</v>
      </c>
      <c r="C149" s="5">
        <f>PRRAS!K167</f>
        <v>674635</v>
      </c>
      <c r="D149" s="8">
        <v>0</v>
      </c>
      <c r="E149" s="8">
        <v>0</v>
      </c>
      <c r="F149" s="7">
        <f t="shared" si="7"/>
        <v>3046972.2</v>
      </c>
      <c r="J149" s="8">
        <f t="shared" si="6"/>
        <v>0</v>
      </c>
    </row>
    <row r="150" spans="1:10" ht="12.75">
      <c r="A150" s="5">
        <f>PRRAS!I168</f>
        <v>149</v>
      </c>
      <c r="B150" s="5">
        <f>PRRAS!J168</f>
        <v>15466</v>
      </c>
      <c r="C150" s="5">
        <f>PRRAS!K168</f>
        <v>11277</v>
      </c>
      <c r="D150" s="8">
        <v>0</v>
      </c>
      <c r="E150" s="8">
        <v>0</v>
      </c>
      <c r="F150" s="7">
        <f t="shared" si="7"/>
        <v>56649.8</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26111</v>
      </c>
      <c r="C152" s="5">
        <f>PRRAS!K170</f>
        <v>41577</v>
      </c>
      <c r="D152" s="8">
        <v>0</v>
      </c>
      <c r="E152" s="8">
        <v>0</v>
      </c>
      <c r="F152" s="7">
        <f t="shared" si="7"/>
        <v>164990.15</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41577</v>
      </c>
      <c r="C155" s="5">
        <f>PRRAS!K173</f>
        <v>52854</v>
      </c>
      <c r="D155" s="8">
        <v>0</v>
      </c>
      <c r="E155" s="8">
        <v>0</v>
      </c>
      <c r="F155" s="7">
        <f t="shared" si="7"/>
        <v>226818.90000000002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66916</v>
      </c>
      <c r="C157" s="5">
        <f>PRRAS!K176</f>
        <v>107396</v>
      </c>
      <c r="D157" s="8">
        <v>0</v>
      </c>
      <c r="E157" s="8">
        <v>0</v>
      </c>
      <c r="F157" s="7">
        <f>A157/100*B157+A157/50*C157</f>
        <v>439464.48000000004</v>
      </c>
    </row>
    <row r="158" spans="1:6" ht="12.75">
      <c r="A158" s="5">
        <f>PRRAS!I177</f>
        <v>157</v>
      </c>
      <c r="B158" s="5">
        <f>PRRAS!J177</f>
        <v>692286</v>
      </c>
      <c r="C158" s="5">
        <f>PRRAS!K177</f>
        <v>611646</v>
      </c>
      <c r="D158" s="8">
        <v>0</v>
      </c>
      <c r="E158" s="8">
        <v>0</v>
      </c>
      <c r="F158" s="7">
        <f aca="true" t="shared" si="8" ref="F158:F172">A158/100*B158+A158/50*C158</f>
        <v>3007457.46</v>
      </c>
    </row>
    <row r="159" spans="1:6" ht="12.75">
      <c r="A159" s="5">
        <f>PRRAS!I178</f>
        <v>158</v>
      </c>
      <c r="B159" s="5">
        <f>PRRAS!J178</f>
        <v>651806</v>
      </c>
      <c r="C159" s="5">
        <f>PRRAS!K178</f>
        <v>621342</v>
      </c>
      <c r="D159" s="8">
        <v>0</v>
      </c>
      <c r="E159" s="8">
        <v>0</v>
      </c>
      <c r="F159" s="7">
        <f t="shared" si="8"/>
        <v>2993294.2</v>
      </c>
    </row>
    <row r="160" spans="1:6" ht="12.75">
      <c r="A160" s="5">
        <f>PRRAS!I179</f>
        <v>159</v>
      </c>
      <c r="B160" s="5">
        <f>PRRAS!J179</f>
        <v>107396</v>
      </c>
      <c r="C160" s="5">
        <f>PRRAS!K179</f>
        <v>97700</v>
      </c>
      <c r="D160" s="8">
        <v>0</v>
      </c>
      <c r="E160" s="8">
        <v>0</v>
      </c>
      <c r="F160" s="7">
        <f t="shared" si="8"/>
        <v>481445.64</v>
      </c>
    </row>
    <row r="161" spans="1:6" ht="12.75">
      <c r="A161" s="5">
        <f>PRRAS!I180</f>
        <v>160</v>
      </c>
      <c r="B161" s="5">
        <f>PRRAS!J180</f>
        <v>3</v>
      </c>
      <c r="C161" s="5">
        <f>PRRAS!K180</f>
        <v>3</v>
      </c>
      <c r="D161" s="8">
        <v>0</v>
      </c>
      <c r="E161" s="8">
        <v>0</v>
      </c>
      <c r="F161" s="7">
        <f t="shared" si="8"/>
        <v>14.400000000000002</v>
      </c>
    </row>
    <row r="162" spans="1:6" ht="12.75">
      <c r="A162" s="5">
        <f>PRRAS!I181</f>
        <v>161</v>
      </c>
      <c r="B162" s="5">
        <f>PRRAS!J181</f>
        <v>3</v>
      </c>
      <c r="C162" s="5">
        <f>PRRAS!K181</f>
        <v>3</v>
      </c>
      <c r="D162" s="8">
        <v>0</v>
      </c>
      <c r="E162" s="8">
        <v>0</v>
      </c>
      <c r="F162" s="7">
        <f t="shared" si="8"/>
        <v>14.49</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9953</v>
      </c>
      <c r="C166" s="5">
        <f>PRRAS!K187</f>
        <v>29414</v>
      </c>
      <c r="D166" s="8">
        <v>0</v>
      </c>
      <c r="E166" s="8">
        <v>0</v>
      </c>
      <c r="F166" s="7">
        <f t="shared" si="8"/>
        <v>113488.65</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750</v>
      </c>
      <c r="C169" s="5">
        <f>PRRAS!K190</f>
        <v>1750</v>
      </c>
      <c r="D169" s="8">
        <v>0</v>
      </c>
      <c r="E169" s="8">
        <v>0</v>
      </c>
      <c r="F169" s="7">
        <f t="shared" si="8"/>
        <v>7140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10709</v>
      </c>
      <c r="C172" s="5">
        <f>PRRAS!K194</f>
        <v>31170</v>
      </c>
      <c r="D172" s="8">
        <v>0</v>
      </c>
      <c r="E172" s="8">
        <v>0</v>
      </c>
      <c r="F172" s="7">
        <f t="shared" si="8"/>
        <v>124913.79</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1255847</v>
      </c>
      <c r="C2" s="5">
        <f>BIL!K19</f>
        <v>1150048</v>
      </c>
      <c r="D2" s="8">
        <v>0</v>
      </c>
      <c r="E2" s="8">
        <v>0</v>
      </c>
      <c r="F2" s="7">
        <f aca="true" t="shared" si="0" ref="F2:F65">A2/100*B2+A2/50*C2</f>
        <v>35559.43</v>
      </c>
      <c r="G2" s="9" t="str">
        <f>TRIM(UPPER(RefStr!C13))</f>
        <v>HR0523600001101411321</v>
      </c>
      <c r="H2" s="13">
        <v>0</v>
      </c>
      <c r="I2" s="9" t="s">
        <v>114</v>
      </c>
      <c r="J2" s="8">
        <f>ABS(B2-ROUND(B2,0))+ABS(C2-ROUND(C2,0))</f>
        <v>0</v>
      </c>
    </row>
    <row r="3" spans="1:10" ht="12.75">
      <c r="A3" s="5">
        <f>BIL!I20</f>
        <v>2</v>
      </c>
      <c r="B3" s="5">
        <f>BIL!J20</f>
        <v>1084821</v>
      </c>
      <c r="C3" s="5">
        <f>BIL!K20</f>
        <v>1033213</v>
      </c>
      <c r="D3" s="8">
        <v>0</v>
      </c>
      <c r="E3" s="8">
        <v>0</v>
      </c>
      <c r="F3" s="7">
        <f t="shared" si="0"/>
        <v>63024.94</v>
      </c>
      <c r="G3" s="6" t="str">
        <f>TEXT(INT(VALUE(RefStr!J11)),"00000000")</f>
        <v>03039331</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OTVORENO UČILIŠTE DONJA STUBICA</v>
      </c>
      <c r="I4" s="9" t="s">
        <v>116</v>
      </c>
      <c r="J4" s="8">
        <f t="shared" si="1"/>
        <v>0</v>
      </c>
    </row>
    <row r="5" spans="1:10" ht="12.75">
      <c r="A5" s="5">
        <f>BIL!I22</f>
        <v>4</v>
      </c>
      <c r="B5" s="5">
        <f>BIL!J22</f>
        <v>0</v>
      </c>
      <c r="C5" s="5">
        <f>BIL!K22</f>
        <v>0</v>
      </c>
      <c r="D5" s="8">
        <v>0</v>
      </c>
      <c r="E5" s="8">
        <v>0</v>
      </c>
      <c r="F5" s="7">
        <f t="shared" si="0"/>
        <v>0</v>
      </c>
      <c r="G5" s="6" t="str">
        <f>TEXT(INT(VALUE(RefStr!C9)),"00000")</f>
        <v>49240</v>
      </c>
      <c r="I5" s="9" t="s">
        <v>117</v>
      </c>
      <c r="J5" s="8">
        <f t="shared" si="1"/>
        <v>0</v>
      </c>
    </row>
    <row r="6" spans="1:10" ht="12.75">
      <c r="A6" s="5">
        <f>BIL!I23</f>
        <v>5</v>
      </c>
      <c r="B6" s="5">
        <f>BIL!J23</f>
        <v>0</v>
      </c>
      <c r="C6" s="5">
        <f>BIL!K23</f>
        <v>0</v>
      </c>
      <c r="D6" s="8">
        <v>0</v>
      </c>
      <c r="E6" s="8">
        <v>0</v>
      </c>
      <c r="F6" s="7">
        <f t="shared" si="0"/>
        <v>0</v>
      </c>
      <c r="G6" s="6" t="str">
        <f>IF(ISERROR(RefStr!E9),"-",UPPER(TRIM(RefStr!E9)))</f>
        <v>DONJA STUBICA</v>
      </c>
      <c r="I6" s="9" t="s">
        <v>118</v>
      </c>
      <c r="J6" s="8">
        <f t="shared" si="1"/>
        <v>0</v>
      </c>
    </row>
    <row r="7" spans="1:10" ht="12.75">
      <c r="A7" s="5">
        <f>BIL!I24</f>
        <v>6</v>
      </c>
      <c r="B7" s="5">
        <f>BIL!J24</f>
        <v>0</v>
      </c>
      <c r="C7" s="5">
        <f>BIL!K24</f>
        <v>0</v>
      </c>
      <c r="D7" s="8">
        <v>0</v>
      </c>
      <c r="E7" s="8">
        <v>0</v>
      </c>
      <c r="F7" s="7">
        <f t="shared" si="0"/>
        <v>0</v>
      </c>
      <c r="G7" s="6" t="str">
        <f>IF(ISERROR(RefStr!C11),"-",(TRIM(RefStr!C11)))</f>
        <v>NOVA ULICA 1, DONJA STUBICA</v>
      </c>
      <c r="I7" s="9" t="s">
        <v>119</v>
      </c>
      <c r="J7" s="8">
        <f t="shared" si="1"/>
        <v>0</v>
      </c>
    </row>
    <row r="8" spans="1:10" ht="12.75">
      <c r="A8" s="5">
        <f>BIL!I25</f>
        <v>7</v>
      </c>
      <c r="B8" s="5">
        <f>BIL!J25</f>
        <v>0</v>
      </c>
      <c r="C8" s="5">
        <f>BIL!K25</f>
        <v>0</v>
      </c>
      <c r="D8" s="8">
        <v>0</v>
      </c>
      <c r="E8" s="8">
        <v>0</v>
      </c>
      <c r="F8" s="7">
        <f t="shared" si="0"/>
        <v>0</v>
      </c>
      <c r="G8" s="6" t="str">
        <f>TEXT(INT(VALUE(RefStr!C15)),"0000")</f>
        <v>8559</v>
      </c>
      <c r="I8" s="9" t="s">
        <v>120</v>
      </c>
      <c r="J8" s="8">
        <f t="shared" si="1"/>
        <v>0</v>
      </c>
    </row>
    <row r="9" spans="1:10" ht="12.75">
      <c r="A9" s="5">
        <f>BIL!I26</f>
        <v>8</v>
      </c>
      <c r="B9" s="5">
        <f>BIL!J26</f>
        <v>0</v>
      </c>
      <c r="C9" s="5">
        <f>BIL!K26</f>
        <v>0</v>
      </c>
      <c r="D9" s="8">
        <v>0</v>
      </c>
      <c r="E9" s="8">
        <v>0</v>
      </c>
      <c r="F9" s="7">
        <f t="shared" si="0"/>
        <v>0</v>
      </c>
      <c r="G9" s="6" t="str">
        <f>IF(RefStr!J17&lt;&gt;"",TEXT(INT(VALUE(RefStr!J17)),"00"),"00")</f>
        <v>02</v>
      </c>
      <c r="I9" s="9" t="s">
        <v>121</v>
      </c>
      <c r="J9" s="8">
        <f t="shared" si="1"/>
        <v>0</v>
      </c>
    </row>
    <row r="10" spans="1:10" ht="12.75">
      <c r="A10" s="5">
        <f>BIL!I27</f>
        <v>9</v>
      </c>
      <c r="B10" s="5">
        <f>BIL!J27</f>
        <v>0</v>
      </c>
      <c r="C10" s="5">
        <f>BIL!K27</f>
        <v>0</v>
      </c>
      <c r="D10" s="8">
        <v>0</v>
      </c>
      <c r="E10" s="8">
        <v>0</v>
      </c>
      <c r="F10" s="7">
        <f t="shared" si="0"/>
        <v>0</v>
      </c>
      <c r="G10" s="6" t="str">
        <f>TEXT(INT(VALUE(RefStr!C17)),"000")</f>
        <v>079</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MANUELA FRINČIĆ</v>
      </c>
      <c r="I18" s="11" t="s">
        <v>913</v>
      </c>
      <c r="J18" s="8">
        <f t="shared" si="1"/>
        <v>0</v>
      </c>
    </row>
    <row r="19" spans="1:10" ht="12.75">
      <c r="A19" s="5">
        <f>BIL!I36</f>
        <v>18</v>
      </c>
      <c r="B19" s="5">
        <f>BIL!J36</f>
        <v>1084821</v>
      </c>
      <c r="C19" s="5">
        <f>BIL!K36</f>
        <v>1033213</v>
      </c>
      <c r="D19" s="8">
        <v>0</v>
      </c>
      <c r="E19" s="8">
        <v>0</v>
      </c>
      <c r="F19" s="7">
        <f t="shared" si="0"/>
        <v>567224.46</v>
      </c>
      <c r="I19" s="11" t="s">
        <v>914</v>
      </c>
      <c r="J19" s="8">
        <f t="shared" si="1"/>
        <v>0</v>
      </c>
    </row>
    <row r="20" spans="1:10" ht="12.75">
      <c r="A20" s="5">
        <f>BIL!I37</f>
        <v>19</v>
      </c>
      <c r="B20" s="5">
        <f>BIL!J37</f>
        <v>0</v>
      </c>
      <c r="C20" s="5">
        <f>BIL!K37</f>
        <v>0</v>
      </c>
      <c r="D20" s="8">
        <v>0</v>
      </c>
      <c r="E20" s="8">
        <v>0</v>
      </c>
      <c r="F20" s="7">
        <f t="shared" si="0"/>
        <v>0</v>
      </c>
      <c r="G20" s="6" t="str">
        <f>IF(ISERROR(RefStr!D43),"-",UPPER(TRIM(RefStr!D43)))</f>
        <v>VESNA GOSPOČIĆ MOKROVČAK</v>
      </c>
      <c r="I20" s="9" t="s">
        <v>915</v>
      </c>
      <c r="J20" s="8">
        <f t="shared" si="1"/>
        <v>0</v>
      </c>
    </row>
    <row r="21" spans="1:10" ht="12.75">
      <c r="A21" s="5">
        <f>BIL!I38</f>
        <v>20</v>
      </c>
      <c r="B21" s="5">
        <f>BIL!J38</f>
        <v>0</v>
      </c>
      <c r="C21" s="5">
        <f>BIL!K38</f>
        <v>0</v>
      </c>
      <c r="D21" s="8">
        <v>0</v>
      </c>
      <c r="E21" s="8">
        <v>0</v>
      </c>
      <c r="F21" s="7">
        <f t="shared" si="0"/>
        <v>0</v>
      </c>
      <c r="G21" s="6" t="str">
        <f>IF(ISERROR(RefStr!D45),"-",UPPER(TRIM(RefStr!D45)))</f>
        <v>049286133</v>
      </c>
      <c r="I21" s="9" t="s">
        <v>916</v>
      </c>
      <c r="J21" s="8">
        <f t="shared" si="1"/>
        <v>0</v>
      </c>
    </row>
    <row r="22" spans="1:10" ht="12.75">
      <c r="A22" s="5">
        <f>BIL!I39</f>
        <v>21</v>
      </c>
      <c r="B22" s="5">
        <f>BIL!J39</f>
        <v>0</v>
      </c>
      <c r="C22" s="5">
        <f>BIL!K39</f>
        <v>0</v>
      </c>
      <c r="D22" s="8">
        <v>0</v>
      </c>
      <c r="E22" s="8">
        <v>0</v>
      </c>
      <c r="F22" s="7">
        <f t="shared" si="0"/>
        <v>0</v>
      </c>
      <c r="G22" s="6" t="str">
        <f>IF(ISERROR(RefStr!D47),"-",UPPER(TRIM(RefStr!D47)))</f>
        <v>049286133</v>
      </c>
      <c r="I22" s="11" t="s">
        <v>917</v>
      </c>
      <c r="J22" s="8">
        <f t="shared" si="1"/>
        <v>0</v>
      </c>
    </row>
    <row r="23" spans="1:10" ht="12.75">
      <c r="A23" s="5">
        <f>BIL!I40</f>
        <v>22</v>
      </c>
      <c r="B23" s="5">
        <f>BIL!J40</f>
        <v>0</v>
      </c>
      <c r="C23" s="5">
        <f>BIL!K40</f>
        <v>0</v>
      </c>
      <c r="D23" s="8">
        <v>0</v>
      </c>
      <c r="E23" s="8">
        <v>0</v>
      </c>
      <c r="F23" s="7">
        <f t="shared" si="0"/>
        <v>0</v>
      </c>
      <c r="G23" s="6" t="str">
        <f>IF(ISERROR(RefStr!D49),"-",LOWER(TRIM(RefStr!D49)))</f>
        <v>info@pou-stubica.hr</v>
      </c>
      <c r="I23" s="11" t="s">
        <v>918</v>
      </c>
      <c r="J23" s="8">
        <f t="shared" si="1"/>
        <v>0</v>
      </c>
    </row>
    <row r="24" spans="1:10" ht="12.75">
      <c r="A24" s="5">
        <f>BIL!I41</f>
        <v>23</v>
      </c>
      <c r="B24" s="5">
        <f>BIL!J41</f>
        <v>578614</v>
      </c>
      <c r="C24" s="5">
        <f>BIL!K41</f>
        <v>574461</v>
      </c>
      <c r="D24" s="8">
        <v>0</v>
      </c>
      <c r="E24" s="8">
        <v>0</v>
      </c>
      <c r="F24" s="7">
        <f t="shared" si="0"/>
        <v>397333.28</v>
      </c>
      <c r="I24" s="11" t="s">
        <v>919</v>
      </c>
      <c r="J24" s="8">
        <f t="shared" si="1"/>
        <v>0</v>
      </c>
    </row>
    <row r="25" spans="1:10" ht="12.75">
      <c r="A25" s="5">
        <f>BIL!I42</f>
        <v>24</v>
      </c>
      <c r="B25" s="5">
        <f>BIL!J42</f>
        <v>516475</v>
      </c>
      <c r="C25" s="5">
        <f>BIL!K42</f>
        <v>513344</v>
      </c>
      <c r="D25" s="8">
        <v>0</v>
      </c>
      <c r="E25" s="8">
        <v>0</v>
      </c>
      <c r="F25" s="7">
        <f t="shared" si="0"/>
        <v>370359.12</v>
      </c>
      <c r="I25" s="11" t="s">
        <v>920</v>
      </c>
      <c r="J25" s="8">
        <f t="shared" si="1"/>
        <v>0</v>
      </c>
    </row>
    <row r="26" spans="1:10" ht="12.75">
      <c r="A26" s="5">
        <f>BIL!I43</f>
        <v>25</v>
      </c>
      <c r="B26" s="5">
        <f>BIL!J43</f>
        <v>11814</v>
      </c>
      <c r="C26" s="5">
        <f>BIL!K43</f>
        <v>11268</v>
      </c>
      <c r="D26" s="8">
        <v>0</v>
      </c>
      <c r="E26" s="8">
        <v>0</v>
      </c>
      <c r="F26" s="7">
        <f t="shared" si="0"/>
        <v>8587.5</v>
      </c>
      <c r="G26" s="6" t="str">
        <f>MID(TRIM(RefStr!J15),1,4)</f>
        <v>2020</v>
      </c>
      <c r="I26" s="9" t="s">
        <v>921</v>
      </c>
      <c r="J26" s="8">
        <f t="shared" si="1"/>
        <v>0</v>
      </c>
    </row>
    <row r="27" spans="1:10" ht="12.75">
      <c r="A27" s="5">
        <f>BIL!I44</f>
        <v>26</v>
      </c>
      <c r="B27" s="5">
        <f>BIL!J44</f>
        <v>14787</v>
      </c>
      <c r="C27" s="5">
        <f>BIL!K44</f>
        <v>14311</v>
      </c>
      <c r="D27" s="8">
        <v>0</v>
      </c>
      <c r="E27" s="8">
        <v>0</v>
      </c>
      <c r="F27" s="7">
        <f t="shared" si="0"/>
        <v>11286.34</v>
      </c>
      <c r="G27" s="234">
        <f>SUM(F2:F374)</f>
        <v>95062442.53999999</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0</v>
      </c>
      <c r="C29" s="5">
        <f>BIL!K46</f>
        <v>0</v>
      </c>
      <c r="D29" s="8">
        <v>0</v>
      </c>
      <c r="E29" s="8">
        <v>0</v>
      </c>
      <c r="F29" s="7">
        <f t="shared" si="0"/>
        <v>0</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35538</v>
      </c>
      <c r="C31" s="5">
        <f>BIL!K48</f>
        <v>35538</v>
      </c>
      <c r="D31" s="8">
        <v>0</v>
      </c>
      <c r="E31" s="8">
        <v>0</v>
      </c>
      <c r="F31" s="7">
        <f t="shared" si="0"/>
        <v>31984.199999999997</v>
      </c>
      <c r="G31" s="6">
        <v>708</v>
      </c>
      <c r="I31" s="9" t="s">
        <v>2240</v>
      </c>
      <c r="J31" s="8">
        <f t="shared" si="1"/>
        <v>0</v>
      </c>
    </row>
    <row r="32" spans="1:10" ht="12.75">
      <c r="A32" s="5">
        <f>BIL!I49</f>
        <v>31</v>
      </c>
      <c r="B32" s="5">
        <f>BIL!J49</f>
        <v>0</v>
      </c>
      <c r="C32" s="5">
        <f>BIL!K49</f>
        <v>0</v>
      </c>
      <c r="D32" s="8">
        <v>0</v>
      </c>
      <c r="E32" s="8">
        <v>0</v>
      </c>
      <c r="F32" s="7">
        <f t="shared" si="0"/>
        <v>0</v>
      </c>
      <c r="G32" s="6">
        <v>0</v>
      </c>
      <c r="I32" s="9" t="s">
        <v>2241</v>
      </c>
      <c r="J32" s="8">
        <f t="shared" si="1"/>
        <v>0</v>
      </c>
    </row>
    <row r="33" spans="1:10" ht="12.75">
      <c r="A33" s="5">
        <f>BIL!I50</f>
        <v>32</v>
      </c>
      <c r="B33" s="5">
        <f>BIL!J50</f>
        <v>0</v>
      </c>
      <c r="C33" s="5">
        <f>BIL!K50</f>
        <v>0</v>
      </c>
      <c r="D33" s="8">
        <v>0</v>
      </c>
      <c r="E33" s="8">
        <v>0</v>
      </c>
      <c r="F33" s="7">
        <f t="shared" si="0"/>
        <v>0</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1688559</v>
      </c>
      <c r="C35" s="5">
        <f>BIL!K52</f>
        <v>2179100</v>
      </c>
      <c r="D35" s="8">
        <v>0</v>
      </c>
      <c r="E35" s="8">
        <v>0</v>
      </c>
      <c r="F35" s="7">
        <f t="shared" si="0"/>
        <v>2055898.06</v>
      </c>
      <c r="G35" s="6">
        <v>0</v>
      </c>
      <c r="I35" s="9" t="s">
        <v>2244</v>
      </c>
      <c r="J35" s="8">
        <f t="shared" si="1"/>
        <v>0</v>
      </c>
    </row>
    <row r="36" spans="1:10" ht="12.75">
      <c r="A36" s="5">
        <f>BIL!I53</f>
        <v>35</v>
      </c>
      <c r="B36" s="5">
        <f>BIL!J53</f>
        <v>1688559</v>
      </c>
      <c r="C36" s="5">
        <f>BIL!K53</f>
        <v>2179100</v>
      </c>
      <c r="D36" s="8">
        <v>0</v>
      </c>
      <c r="E36" s="8">
        <v>0</v>
      </c>
      <c r="F36" s="7">
        <f t="shared" si="0"/>
        <v>2116365.65</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43827410937</v>
      </c>
      <c r="I38" s="9" t="s">
        <v>2064</v>
      </c>
      <c r="J38" s="8">
        <f t="shared" si="1"/>
        <v>0</v>
      </c>
    </row>
    <row r="39" spans="1:10" ht="12.75">
      <c r="A39" s="5">
        <f>BIL!I56</f>
        <v>38</v>
      </c>
      <c r="B39" s="5">
        <f>BIL!J56</f>
        <v>0</v>
      </c>
      <c r="C39" s="5">
        <f>BIL!K56</f>
        <v>0</v>
      </c>
      <c r="D39" s="8">
        <v>0</v>
      </c>
      <c r="E39" s="8">
        <v>0</v>
      </c>
      <c r="F39" s="7">
        <f t="shared" si="0"/>
        <v>0</v>
      </c>
      <c r="G39" s="6" t="str">
        <f>TEXT(INT(VALUE(RefStr!J9)),"00000")</f>
        <v>31402</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83970</v>
      </c>
      <c r="C43" s="5">
        <f>BIL!K60</f>
        <v>72382</v>
      </c>
      <c r="D43" s="8">
        <v>0</v>
      </c>
      <c r="E43" s="8">
        <v>0</v>
      </c>
      <c r="F43" s="7">
        <f t="shared" si="0"/>
        <v>96068.28</v>
      </c>
      <c r="G43" s="234">
        <f>IF(RefStr!N1=707,PraviPod707!G27+PraviPod709!G27+PraviPod710!G27+SUM(PraviPod708!F2:F203),SUM(PraviPod708!G27)+PraviPod709!G27+PraviPod710!G27)</f>
        <v>95062442.53999999</v>
      </c>
      <c r="I43" s="9" t="s">
        <v>1165</v>
      </c>
      <c r="J43" s="8">
        <f t="shared" si="1"/>
        <v>0</v>
      </c>
    </row>
    <row r="44" spans="1:10" ht="12.75">
      <c r="A44" s="5">
        <f>BIL!I61</f>
        <v>43</v>
      </c>
      <c r="B44" s="5">
        <f>BIL!J61</f>
        <v>83970</v>
      </c>
      <c r="C44" s="5">
        <f>BIL!K61</f>
        <v>72382</v>
      </c>
      <c r="D44" s="8">
        <v>0</v>
      </c>
      <c r="E44" s="8">
        <v>0</v>
      </c>
      <c r="F44" s="7">
        <f t="shared" si="0"/>
        <v>98355.62</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1266322</v>
      </c>
      <c r="C47" s="5">
        <f>BIL!K64</f>
        <v>1792730</v>
      </c>
      <c r="D47" s="8">
        <v>0</v>
      </c>
      <c r="E47" s="8">
        <v>0</v>
      </c>
      <c r="F47" s="7">
        <f t="shared" si="0"/>
        <v>2231819.72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11618</v>
      </c>
      <c r="C54" s="5">
        <f>BIL!K71</f>
        <v>11807</v>
      </c>
      <c r="D54" s="8">
        <v>0</v>
      </c>
      <c r="E54" s="8">
        <v>0</v>
      </c>
      <c r="F54" s="7">
        <f t="shared" si="0"/>
        <v>18672.96</v>
      </c>
      <c r="J54" s="8">
        <f t="shared" si="1"/>
        <v>0</v>
      </c>
    </row>
    <row r="55" spans="1:10" ht="12.75">
      <c r="A55" s="5">
        <f>BIL!I72</f>
        <v>54</v>
      </c>
      <c r="B55" s="5">
        <f>BIL!J72</f>
        <v>11618</v>
      </c>
      <c r="C55" s="5">
        <f>BIL!K72</f>
        <v>11807</v>
      </c>
      <c r="D55" s="8">
        <v>0</v>
      </c>
      <c r="E55" s="8">
        <v>0</v>
      </c>
      <c r="F55" s="7">
        <f t="shared" si="0"/>
        <v>19025.280000000002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171026</v>
      </c>
      <c r="C75" s="5">
        <f>BIL!K92</f>
        <v>116835</v>
      </c>
      <c r="D75" s="8">
        <v>0</v>
      </c>
      <c r="E75" s="8">
        <v>0</v>
      </c>
      <c r="F75" s="7">
        <f t="shared" si="2"/>
        <v>299475.04</v>
      </c>
      <c r="J75" s="8">
        <f t="shared" si="3"/>
        <v>0</v>
      </c>
    </row>
    <row r="76" spans="1:10" ht="12.75">
      <c r="A76" s="5">
        <f>BIL!I93</f>
        <v>75</v>
      </c>
      <c r="B76" s="5">
        <f>BIL!J93</f>
        <v>107396</v>
      </c>
      <c r="C76" s="5">
        <f>BIL!K93</f>
        <v>97700</v>
      </c>
      <c r="D76" s="8">
        <v>0</v>
      </c>
      <c r="E76" s="8">
        <v>0</v>
      </c>
      <c r="F76" s="7">
        <f t="shared" si="2"/>
        <v>227097</v>
      </c>
      <c r="J76" s="8">
        <f t="shared" si="3"/>
        <v>0</v>
      </c>
    </row>
    <row r="77" spans="1:10" ht="12.75">
      <c r="A77" s="5">
        <f>BIL!I94</f>
        <v>76</v>
      </c>
      <c r="B77" s="5">
        <f>BIL!J94</f>
        <v>106764</v>
      </c>
      <c r="C77" s="5">
        <f>BIL!K94</f>
        <v>97516</v>
      </c>
      <c r="D77" s="8">
        <v>0</v>
      </c>
      <c r="E77" s="8">
        <v>0</v>
      </c>
      <c r="F77" s="7">
        <f t="shared" si="2"/>
        <v>229364.96000000002</v>
      </c>
      <c r="J77" s="8">
        <f t="shared" si="3"/>
        <v>0</v>
      </c>
    </row>
    <row r="78" spans="1:10" ht="12.75">
      <c r="A78" s="5">
        <f>BIL!I95</f>
        <v>77</v>
      </c>
      <c r="B78" s="5">
        <f>BIL!J95</f>
        <v>106764</v>
      </c>
      <c r="C78" s="5">
        <f>BIL!K95</f>
        <v>97516</v>
      </c>
      <c r="D78" s="8">
        <v>0</v>
      </c>
      <c r="E78" s="8">
        <v>0</v>
      </c>
      <c r="F78" s="7">
        <f t="shared" si="2"/>
        <v>232382.92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632</v>
      </c>
      <c r="C82" s="5">
        <f>BIL!K99</f>
        <v>184</v>
      </c>
      <c r="D82" s="8">
        <v>0</v>
      </c>
      <c r="E82" s="8">
        <v>0</v>
      </c>
      <c r="F82" s="7">
        <f t="shared" si="2"/>
        <v>810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6809</v>
      </c>
      <c r="C84" s="5">
        <f>BIL!K101</f>
        <v>8573</v>
      </c>
      <c r="D84" s="8">
        <v>0</v>
      </c>
      <c r="E84" s="8">
        <v>0</v>
      </c>
      <c r="F84" s="7">
        <f t="shared" si="2"/>
        <v>19882.649999999998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6600</v>
      </c>
      <c r="C88" s="5">
        <f>BIL!K105</f>
        <v>8364</v>
      </c>
      <c r="D88" s="8">
        <v>0</v>
      </c>
      <c r="E88" s="8">
        <v>0</v>
      </c>
      <c r="F88" s="7">
        <f t="shared" si="2"/>
        <v>20295.36</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209</v>
      </c>
      <c r="C96" s="5">
        <f>BIL!K113</f>
        <v>209</v>
      </c>
      <c r="D96" s="8">
        <v>0</v>
      </c>
      <c r="E96" s="8">
        <v>0</v>
      </c>
      <c r="F96" s="7">
        <f t="shared" si="2"/>
        <v>595.65</v>
      </c>
      <c r="J96" s="8">
        <f t="shared" si="3"/>
        <v>0</v>
      </c>
    </row>
    <row r="97" spans="1:10" ht="12.75">
      <c r="A97" s="5">
        <f>BIL!I114</f>
        <v>96</v>
      </c>
      <c r="B97" s="5">
        <f>BIL!J114</f>
        <v>200</v>
      </c>
      <c r="C97" s="5">
        <f>BIL!K114</f>
        <v>200</v>
      </c>
      <c r="D97" s="8">
        <v>0</v>
      </c>
      <c r="E97" s="8">
        <v>0</v>
      </c>
      <c r="F97" s="7">
        <f t="shared" si="2"/>
        <v>576</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9</v>
      </c>
      <c r="C100" s="5">
        <f>BIL!K117</f>
        <v>9</v>
      </c>
      <c r="D100" s="8">
        <v>0</v>
      </c>
      <c r="E100" s="8">
        <v>0</v>
      </c>
      <c r="F100" s="7">
        <f t="shared" si="2"/>
        <v>26.73</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5000</v>
      </c>
      <c r="C126" s="5">
        <f>BIL!K143</f>
        <v>5000</v>
      </c>
      <c r="D126" s="8">
        <v>0</v>
      </c>
      <c r="E126" s="8">
        <v>0</v>
      </c>
      <c r="F126" s="7">
        <f t="shared" si="2"/>
        <v>18750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5000</v>
      </c>
      <c r="C130" s="5">
        <f>BIL!K147</f>
        <v>5000</v>
      </c>
      <c r="D130" s="8">
        <v>0</v>
      </c>
      <c r="E130" s="8">
        <v>0</v>
      </c>
      <c r="F130" s="7">
        <f aca="true" t="shared" si="4" ref="F130:F193">A130/100*B130+A130/50*C130</f>
        <v>19350</v>
      </c>
      <c r="J130" s="8">
        <f t="shared" si="3"/>
        <v>0</v>
      </c>
    </row>
    <row r="131" spans="1:10" ht="12.75">
      <c r="A131" s="5">
        <f>BIL!I148</f>
        <v>130</v>
      </c>
      <c r="B131" s="5">
        <f>BIL!J148</f>
        <v>5000</v>
      </c>
      <c r="C131" s="5">
        <f>BIL!K148</f>
        <v>5000</v>
      </c>
      <c r="D131" s="8">
        <v>0</v>
      </c>
      <c r="E131" s="8">
        <v>0</v>
      </c>
      <c r="F131" s="7">
        <f t="shared" si="4"/>
        <v>19500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49890</v>
      </c>
      <c r="C134" s="5">
        <f>BIL!K151</f>
        <v>4730</v>
      </c>
      <c r="D134" s="8">
        <v>0</v>
      </c>
      <c r="E134" s="8">
        <v>0</v>
      </c>
      <c r="F134" s="7">
        <f t="shared" si="4"/>
        <v>78935.5</v>
      </c>
      <c r="J134" s="8">
        <f t="shared" si="5"/>
        <v>0</v>
      </c>
    </row>
    <row r="135" spans="1:10" ht="12.75">
      <c r="A135" s="5">
        <f>BIL!I152</f>
        <v>134</v>
      </c>
      <c r="B135" s="5">
        <f>BIL!J152</f>
        <v>49890</v>
      </c>
      <c r="C135" s="5">
        <f>BIL!K152</f>
        <v>4730</v>
      </c>
      <c r="D135" s="8">
        <v>0</v>
      </c>
      <c r="E135" s="8">
        <v>0</v>
      </c>
      <c r="F135" s="7">
        <f t="shared" si="4"/>
        <v>79529</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1931</v>
      </c>
      <c r="C143" s="5">
        <f>BIL!K160</f>
        <v>832</v>
      </c>
      <c r="D143" s="8">
        <v>0</v>
      </c>
      <c r="E143" s="8">
        <v>0</v>
      </c>
      <c r="F143" s="7">
        <f t="shared" si="4"/>
        <v>5104.9</v>
      </c>
      <c r="J143" s="8">
        <f t="shared" si="5"/>
        <v>0</v>
      </c>
    </row>
    <row r="144" spans="1:10" ht="12.75">
      <c r="A144" s="5">
        <f>BIL!I161</f>
        <v>143</v>
      </c>
      <c r="B144" s="5">
        <f>BIL!J161</f>
        <v>1931</v>
      </c>
      <c r="C144" s="5">
        <f>BIL!K161</f>
        <v>832</v>
      </c>
      <c r="D144" s="8">
        <v>0</v>
      </c>
      <c r="E144" s="8">
        <v>0</v>
      </c>
      <c r="F144" s="7">
        <f t="shared" si="4"/>
        <v>5140.85</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1255847</v>
      </c>
      <c r="C146" s="5">
        <f>BIL!K164</f>
        <v>1150048</v>
      </c>
      <c r="D146" s="8">
        <v>0</v>
      </c>
      <c r="E146" s="8">
        <v>0</v>
      </c>
      <c r="F146" s="7">
        <f t="shared" si="4"/>
        <v>5156117.35</v>
      </c>
      <c r="J146" s="8">
        <f t="shared" si="5"/>
        <v>0</v>
      </c>
    </row>
    <row r="147" spans="1:10" ht="12.75">
      <c r="A147" s="5">
        <f>BIL!I165</f>
        <v>146</v>
      </c>
      <c r="B147" s="5">
        <f>BIL!J165</f>
        <v>521126</v>
      </c>
      <c r="C147" s="5">
        <f>BIL!K165</f>
        <v>477311</v>
      </c>
      <c r="D147" s="8">
        <v>0</v>
      </c>
      <c r="E147" s="8">
        <v>0</v>
      </c>
      <c r="F147" s="7">
        <f t="shared" si="4"/>
        <v>2154592.08</v>
      </c>
      <c r="J147" s="8">
        <f t="shared" si="5"/>
        <v>0</v>
      </c>
    </row>
    <row r="148" spans="1:10" ht="12.75">
      <c r="A148" s="5">
        <f>BIL!I166</f>
        <v>147</v>
      </c>
      <c r="B148" s="5">
        <f>BIL!J166</f>
        <v>44771</v>
      </c>
      <c r="C148" s="5">
        <f>BIL!K166</f>
        <v>37039</v>
      </c>
      <c r="D148" s="8">
        <v>0</v>
      </c>
      <c r="E148" s="8">
        <v>0</v>
      </c>
      <c r="F148" s="7">
        <f t="shared" si="4"/>
        <v>174708.03</v>
      </c>
      <c r="J148" s="8">
        <f t="shared" si="5"/>
        <v>0</v>
      </c>
    </row>
    <row r="149" spans="1:10" ht="12.75">
      <c r="A149" s="5">
        <f>BIL!I167</f>
        <v>148</v>
      </c>
      <c r="B149" s="5">
        <f>BIL!J167</f>
        <v>30802</v>
      </c>
      <c r="C149" s="5">
        <f>BIL!K167</f>
        <v>30939</v>
      </c>
      <c r="D149" s="8">
        <v>0</v>
      </c>
      <c r="E149" s="8">
        <v>0</v>
      </c>
      <c r="F149" s="7">
        <f t="shared" si="4"/>
        <v>137166.4</v>
      </c>
      <c r="J149" s="8">
        <f t="shared" si="5"/>
        <v>0</v>
      </c>
    </row>
    <row r="150" spans="1:10" ht="12.75">
      <c r="A150" s="5">
        <f>BIL!I168</f>
        <v>149</v>
      </c>
      <c r="B150" s="5">
        <f>BIL!J168</f>
        <v>20063</v>
      </c>
      <c r="C150" s="5">
        <f>BIL!K168</f>
        <v>20326</v>
      </c>
      <c r="D150" s="8">
        <v>0</v>
      </c>
      <c r="E150" s="8">
        <v>0</v>
      </c>
      <c r="F150" s="7">
        <f t="shared" si="4"/>
        <v>90465.35</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1088</v>
      </c>
      <c r="C153" s="5">
        <f>BIL!K171</f>
        <v>919</v>
      </c>
      <c r="D153" s="8">
        <v>0</v>
      </c>
      <c r="E153" s="8">
        <v>0</v>
      </c>
      <c r="F153" s="7">
        <f t="shared" si="4"/>
        <v>4447.52</v>
      </c>
      <c r="J153" s="8">
        <f t="shared" si="5"/>
        <v>0</v>
      </c>
    </row>
    <row r="154" spans="1:10" ht="12.75">
      <c r="A154" s="5">
        <f>BIL!I172</f>
        <v>153</v>
      </c>
      <c r="B154" s="5">
        <f>BIL!J172</f>
        <v>5288</v>
      </c>
      <c r="C154" s="5">
        <f>BIL!K172</f>
        <v>5312</v>
      </c>
      <c r="D154" s="8">
        <v>0</v>
      </c>
      <c r="E154" s="8">
        <v>0</v>
      </c>
      <c r="F154" s="7">
        <f t="shared" si="4"/>
        <v>24345.36</v>
      </c>
      <c r="J154" s="8">
        <f t="shared" si="5"/>
        <v>0</v>
      </c>
    </row>
    <row r="155" spans="1:10" ht="12.75">
      <c r="A155" s="5">
        <f>BIL!I173</f>
        <v>154</v>
      </c>
      <c r="B155" s="5">
        <f>BIL!J173</f>
        <v>4363</v>
      </c>
      <c r="C155" s="5">
        <f>BIL!K173</f>
        <v>4382</v>
      </c>
      <c r="D155" s="8">
        <v>0</v>
      </c>
      <c r="E155" s="8">
        <v>0</v>
      </c>
      <c r="F155" s="7">
        <f t="shared" si="4"/>
        <v>20215.58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13669</v>
      </c>
      <c r="C157" s="5">
        <f>BIL!K175</f>
        <v>6100</v>
      </c>
      <c r="D157" s="8">
        <v>0</v>
      </c>
      <c r="E157" s="8">
        <v>0</v>
      </c>
      <c r="F157" s="7">
        <f t="shared" si="4"/>
        <v>40355.64</v>
      </c>
      <c r="J157" s="8">
        <f t="shared" si="5"/>
        <v>0</v>
      </c>
    </row>
    <row r="158" spans="1:10" ht="12.75">
      <c r="A158" s="5">
        <f>BIL!I176</f>
        <v>157</v>
      </c>
      <c r="B158" s="5">
        <f>BIL!J176</f>
        <v>3280</v>
      </c>
      <c r="C158" s="5">
        <f>BIL!K176</f>
        <v>3222</v>
      </c>
      <c r="D158" s="8">
        <v>0</v>
      </c>
      <c r="E158" s="8">
        <v>0</v>
      </c>
      <c r="F158" s="7">
        <f t="shared" si="4"/>
        <v>15266.68</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10389</v>
      </c>
      <c r="C162" s="5">
        <f>BIL!K180</f>
        <v>2878</v>
      </c>
      <c r="D162" s="8">
        <v>0</v>
      </c>
      <c r="E162" s="8">
        <v>0</v>
      </c>
      <c r="F162" s="7">
        <f t="shared" si="4"/>
        <v>25993.45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300</v>
      </c>
      <c r="C171" s="5">
        <f>BIL!K189</f>
        <v>0</v>
      </c>
      <c r="D171" s="8">
        <v>0</v>
      </c>
      <c r="E171" s="8">
        <v>0</v>
      </c>
      <c r="F171" s="7">
        <f t="shared" si="4"/>
        <v>510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300</v>
      </c>
      <c r="C174" s="5">
        <f>BIL!K192</f>
        <v>0</v>
      </c>
      <c r="D174" s="8">
        <v>0</v>
      </c>
      <c r="E174" s="8">
        <v>0</v>
      </c>
      <c r="F174" s="7">
        <f t="shared" si="4"/>
        <v>519</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476355</v>
      </c>
      <c r="C191" s="5">
        <f>BIL!K209</f>
        <v>440272</v>
      </c>
      <c r="D191" s="8">
        <v>0</v>
      </c>
      <c r="E191" s="8">
        <v>0</v>
      </c>
      <c r="F191" s="7">
        <f t="shared" si="4"/>
        <v>2578108.0999999996</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476355</v>
      </c>
      <c r="C193" s="5">
        <f>BIL!K211</f>
        <v>440272</v>
      </c>
      <c r="D193" s="8">
        <v>0</v>
      </c>
      <c r="E193" s="8">
        <v>0</v>
      </c>
      <c r="F193" s="7">
        <f t="shared" si="4"/>
        <v>2605246.08</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476355</v>
      </c>
      <c r="C195" s="5">
        <f>BIL!K213</f>
        <v>440272</v>
      </c>
      <c r="D195" s="8">
        <v>0</v>
      </c>
      <c r="E195" s="8">
        <v>0</v>
      </c>
      <c r="F195" s="7">
        <f t="shared" si="6"/>
        <v>2632384.0599999996</v>
      </c>
      <c r="J195" s="8">
        <f aca="true" t="shared" si="7" ref="J195:J205">ABS(B195-ROUND(B195,0))+ABS(C195-ROUND(C195,0))</f>
        <v>0</v>
      </c>
    </row>
    <row r="196" spans="1:10" ht="12.75">
      <c r="A196" s="5">
        <f>BIL!I214</f>
        <v>195</v>
      </c>
      <c r="B196" s="5">
        <f>BIL!J214</f>
        <v>734721</v>
      </c>
      <c r="C196" s="5">
        <f>BIL!K214</f>
        <v>672737</v>
      </c>
      <c r="D196" s="8">
        <v>0</v>
      </c>
      <c r="E196" s="8">
        <v>0</v>
      </c>
      <c r="F196" s="7">
        <f t="shared" si="6"/>
        <v>4056380.25</v>
      </c>
      <c r="J196" s="8">
        <f t="shared" si="7"/>
        <v>0</v>
      </c>
    </row>
    <row r="197" spans="1:10" ht="12.75">
      <c r="A197" s="5">
        <f>BIL!I215</f>
        <v>196</v>
      </c>
      <c r="B197" s="5">
        <f>BIL!J215</f>
        <v>693144</v>
      </c>
      <c r="C197" s="5">
        <f>BIL!K215</f>
        <v>619883</v>
      </c>
      <c r="D197" s="8">
        <v>0</v>
      </c>
      <c r="E197" s="8">
        <v>0</v>
      </c>
      <c r="F197" s="7">
        <f t="shared" si="6"/>
        <v>3788503.5999999996</v>
      </c>
      <c r="J197" s="8">
        <f t="shared" si="7"/>
        <v>0</v>
      </c>
    </row>
    <row r="198" spans="1:10" ht="12.75">
      <c r="A198" s="5">
        <f>BIL!I216</f>
        <v>197</v>
      </c>
      <c r="B198" s="5">
        <f>BIL!J216</f>
        <v>693144</v>
      </c>
      <c r="C198" s="5">
        <f>BIL!K216</f>
        <v>619883</v>
      </c>
      <c r="D198" s="8">
        <v>0</v>
      </c>
      <c r="E198" s="8">
        <v>0</v>
      </c>
      <c r="F198" s="7">
        <f t="shared" si="6"/>
        <v>3807832.7</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41577</v>
      </c>
      <c r="C200" s="5">
        <f>BIL!K218</f>
        <v>52854</v>
      </c>
      <c r="D200" s="8">
        <v>0</v>
      </c>
      <c r="E200" s="8">
        <v>0</v>
      </c>
      <c r="F200" s="7">
        <f t="shared" si="6"/>
        <v>293097.15</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724961</v>
      </c>
      <c r="C204" s="5">
        <f>PRRAS!K19</f>
        <v>685912</v>
      </c>
      <c r="D204" s="8">
        <v>0</v>
      </c>
      <c r="E204" s="8">
        <v>0</v>
      </c>
      <c r="F204" s="7">
        <f t="shared" si="6"/>
        <v>4256473.55</v>
      </c>
      <c r="J204" s="8">
        <f t="shared" si="7"/>
        <v>0</v>
      </c>
    </row>
    <row r="205" spans="1:10" ht="12.75">
      <c r="A205" s="5">
        <f>202+PRRAS!I20</f>
        <v>204</v>
      </c>
      <c r="B205" s="5">
        <f>PRRAS!J20</f>
        <v>168310</v>
      </c>
      <c r="C205" s="5">
        <f>PRRAS!K20</f>
        <v>86705</v>
      </c>
      <c r="D205" s="8">
        <v>0</v>
      </c>
      <c r="E205" s="8">
        <v>0</v>
      </c>
      <c r="F205" s="7">
        <f t="shared" si="6"/>
        <v>697108.8</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168310</v>
      </c>
      <c r="C207" s="5">
        <f>PRRAS!K22</f>
        <v>86705</v>
      </c>
      <c r="D207" s="8">
        <v>0</v>
      </c>
      <c r="E207" s="8">
        <v>0</v>
      </c>
      <c r="F207" s="7">
        <f t="shared" si="8"/>
        <v>703943.2000000001</v>
      </c>
      <c r="J207" s="8">
        <f t="shared" si="9"/>
        <v>0</v>
      </c>
    </row>
    <row r="208" spans="1:10" ht="12.75">
      <c r="A208" s="5">
        <f>202+PRRAS!I23</f>
        <v>207</v>
      </c>
      <c r="B208" s="5">
        <f>PRRAS!J23</f>
        <v>17307</v>
      </c>
      <c r="C208" s="5">
        <f>PRRAS!K23</f>
        <v>14233</v>
      </c>
      <c r="D208" s="8">
        <v>0</v>
      </c>
      <c r="E208" s="8">
        <v>0</v>
      </c>
      <c r="F208" s="7">
        <f t="shared" si="8"/>
        <v>94750.10999999999</v>
      </c>
      <c r="J208" s="8">
        <f t="shared" si="9"/>
        <v>0</v>
      </c>
    </row>
    <row r="209" spans="1:10" ht="12.75">
      <c r="A209" s="5">
        <f>202+PRRAS!I24</f>
        <v>208</v>
      </c>
      <c r="B209" s="5">
        <f>PRRAS!J24</f>
        <v>17307</v>
      </c>
      <c r="C209" s="5">
        <f>PRRAS!K24</f>
        <v>14233</v>
      </c>
      <c r="D209" s="8">
        <v>0</v>
      </c>
      <c r="E209" s="8">
        <v>0</v>
      </c>
      <c r="F209" s="7">
        <f t="shared" si="8"/>
        <v>95207.84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406217</v>
      </c>
      <c r="C211" s="5">
        <f>PRRAS!K26</f>
        <v>450000</v>
      </c>
      <c r="D211" s="8">
        <v>0</v>
      </c>
      <c r="E211" s="8">
        <v>0</v>
      </c>
      <c r="F211" s="7">
        <f t="shared" si="8"/>
        <v>2743055.7</v>
      </c>
      <c r="J211" s="8">
        <f t="shared" si="9"/>
        <v>0</v>
      </c>
    </row>
    <row r="212" spans="1:10" ht="12.75">
      <c r="A212" s="5">
        <f>202+PRRAS!I27</f>
        <v>211</v>
      </c>
      <c r="B212" s="5">
        <f>PRRAS!J27</f>
        <v>406217</v>
      </c>
      <c r="C212" s="5">
        <f>PRRAS!K27</f>
        <v>450000</v>
      </c>
      <c r="D212" s="8">
        <v>0</v>
      </c>
      <c r="E212" s="8">
        <v>0</v>
      </c>
      <c r="F212" s="7">
        <f t="shared" si="8"/>
        <v>2756117.87</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920</v>
      </c>
      <c r="C214" s="5">
        <f>PRRAS!K29</f>
        <v>9</v>
      </c>
      <c r="D214" s="8">
        <v>0</v>
      </c>
      <c r="E214" s="8">
        <v>0</v>
      </c>
      <c r="F214" s="7">
        <f t="shared" si="8"/>
        <v>1997.9399999999998</v>
      </c>
      <c r="J214" s="8">
        <f t="shared" si="9"/>
        <v>0</v>
      </c>
    </row>
    <row r="215" spans="1:10" ht="12.75">
      <c r="A215" s="5">
        <f>202+PRRAS!I30</f>
        <v>214</v>
      </c>
      <c r="B215" s="5">
        <f>PRRAS!J30</f>
        <v>920</v>
      </c>
      <c r="C215" s="5">
        <f>PRRAS!K30</f>
        <v>9</v>
      </c>
      <c r="D215" s="8">
        <v>0</v>
      </c>
      <c r="E215" s="8">
        <v>0</v>
      </c>
      <c r="F215" s="7">
        <f t="shared" si="8"/>
        <v>2007.3200000000002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9</v>
      </c>
      <c r="C218" s="5">
        <f>PRRAS!K33</f>
        <v>9</v>
      </c>
      <c r="D218" s="8">
        <v>0</v>
      </c>
      <c r="E218" s="8">
        <v>0</v>
      </c>
      <c r="F218" s="7">
        <f t="shared" si="8"/>
        <v>58.59</v>
      </c>
      <c r="J218" s="8">
        <f t="shared" si="9"/>
        <v>0</v>
      </c>
    </row>
    <row r="219" spans="1:10" ht="12.75">
      <c r="A219" s="5">
        <f>202+PRRAS!I34</f>
        <v>218</v>
      </c>
      <c r="B219" s="5">
        <f>PRRAS!J34</f>
        <v>911</v>
      </c>
      <c r="C219" s="5">
        <f>PRRAS!K34</f>
        <v>0</v>
      </c>
      <c r="D219" s="8">
        <v>0</v>
      </c>
      <c r="E219" s="8">
        <v>0</v>
      </c>
      <c r="F219" s="7">
        <f t="shared" si="8"/>
        <v>1985.9800000000002</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132207</v>
      </c>
      <c r="C227" s="5">
        <f>PRRAS!K42</f>
        <v>134965</v>
      </c>
      <c r="D227" s="8">
        <v>0</v>
      </c>
      <c r="E227" s="8">
        <v>0</v>
      </c>
      <c r="F227" s="7">
        <f t="shared" si="8"/>
        <v>908829.6199999999</v>
      </c>
      <c r="J227" s="8">
        <f t="shared" si="9"/>
        <v>0</v>
      </c>
    </row>
    <row r="228" spans="1:10" ht="12.75">
      <c r="A228" s="5">
        <f>202+PRRAS!I43</f>
        <v>227</v>
      </c>
      <c r="B228" s="5">
        <f>PRRAS!J43</f>
        <v>125493</v>
      </c>
      <c r="C228" s="5">
        <f>PRRAS!K43</f>
        <v>131828</v>
      </c>
      <c r="D228" s="8">
        <v>0</v>
      </c>
      <c r="E228" s="8">
        <v>0</v>
      </c>
      <c r="F228" s="7">
        <f t="shared" si="8"/>
        <v>883368.23</v>
      </c>
      <c r="J228" s="8">
        <f t="shared" si="9"/>
        <v>0</v>
      </c>
    </row>
    <row r="229" spans="1:10" ht="12.75">
      <c r="A229" s="5">
        <f>202+PRRAS!I44</f>
        <v>228</v>
      </c>
      <c r="B229" s="5">
        <f>PRRAS!J44</f>
        <v>110020</v>
      </c>
      <c r="C229" s="5">
        <f>PRRAS!K44</f>
        <v>116622</v>
      </c>
      <c r="D229" s="8">
        <v>0</v>
      </c>
      <c r="E229" s="8">
        <v>0</v>
      </c>
      <c r="F229" s="7">
        <f t="shared" si="8"/>
        <v>782641.9199999999</v>
      </c>
      <c r="J229" s="8">
        <f t="shared" si="9"/>
        <v>0</v>
      </c>
    </row>
    <row r="230" spans="1:10" ht="12.75">
      <c r="A230" s="5">
        <f>202+PRRAS!I45</f>
        <v>229</v>
      </c>
      <c r="B230" s="5">
        <f>PRRAS!J45</f>
        <v>15473</v>
      </c>
      <c r="C230" s="5">
        <f>PRRAS!K45</f>
        <v>15206</v>
      </c>
      <c r="D230" s="8">
        <v>0</v>
      </c>
      <c r="E230" s="8">
        <v>0</v>
      </c>
      <c r="F230" s="7">
        <f t="shared" si="8"/>
        <v>105076.65</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3781</v>
      </c>
      <c r="C236" s="5">
        <f>PRRAS!K51</f>
        <v>0</v>
      </c>
      <c r="D236" s="8">
        <v>0</v>
      </c>
      <c r="E236" s="8">
        <v>0</v>
      </c>
      <c r="F236" s="7">
        <f t="shared" si="8"/>
        <v>8885.35</v>
      </c>
      <c r="J236" s="8">
        <f t="shared" si="9"/>
        <v>0</v>
      </c>
    </row>
    <row r="237" spans="1:10" ht="12.75">
      <c r="A237" s="5">
        <f>202+PRRAS!I52</f>
        <v>236</v>
      </c>
      <c r="B237" s="5">
        <f>PRRAS!J52</f>
        <v>3781</v>
      </c>
      <c r="C237" s="5">
        <f>PRRAS!K52</f>
        <v>0</v>
      </c>
      <c r="D237" s="8">
        <v>0</v>
      </c>
      <c r="E237" s="8">
        <v>0</v>
      </c>
      <c r="F237" s="7">
        <f t="shared" si="8"/>
        <v>8923.16</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2933</v>
      </c>
      <c r="C240" s="5">
        <f>PRRAS!K55</f>
        <v>3137</v>
      </c>
      <c r="D240" s="8">
        <v>0</v>
      </c>
      <c r="E240" s="8">
        <v>0</v>
      </c>
      <c r="F240" s="7">
        <f t="shared" si="8"/>
        <v>22004.730000000003</v>
      </c>
      <c r="J240" s="8">
        <f t="shared" si="9"/>
        <v>0</v>
      </c>
    </row>
    <row r="241" spans="1:10" ht="12.75">
      <c r="A241" s="5">
        <f>202+PRRAS!I56</f>
        <v>240</v>
      </c>
      <c r="B241" s="5">
        <f>PRRAS!J56</f>
        <v>2933</v>
      </c>
      <c r="C241" s="5">
        <f>PRRAS!K56</f>
        <v>3137</v>
      </c>
      <c r="D241" s="8">
        <v>0</v>
      </c>
      <c r="E241" s="8">
        <v>0</v>
      </c>
      <c r="F241" s="7">
        <f t="shared" si="8"/>
        <v>22096.8</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709495</v>
      </c>
      <c r="C257" s="5">
        <f>PRRAS!K73</f>
        <v>674635</v>
      </c>
      <c r="D257" s="8">
        <v>0</v>
      </c>
      <c r="E257" s="8">
        <v>0</v>
      </c>
      <c r="F257" s="7">
        <f t="shared" si="8"/>
        <v>5270438.4</v>
      </c>
      <c r="J257" s="8">
        <f t="shared" si="9"/>
        <v>0</v>
      </c>
    </row>
    <row r="258" spans="1:10" ht="12.75">
      <c r="A258" s="5">
        <f>202+PRRAS!I74</f>
        <v>257</v>
      </c>
      <c r="B258" s="5">
        <f>PRRAS!J74</f>
        <v>353568</v>
      </c>
      <c r="C258" s="5">
        <f>PRRAS!K74</f>
        <v>396948</v>
      </c>
      <c r="D258" s="8">
        <v>0</v>
      </c>
      <c r="E258" s="8">
        <v>0</v>
      </c>
      <c r="F258" s="7">
        <f t="shared" si="8"/>
        <v>2948982.48</v>
      </c>
      <c r="J258" s="8">
        <f t="shared" si="9"/>
        <v>0</v>
      </c>
    </row>
    <row r="259" spans="1:10" ht="12.75">
      <c r="A259" s="5">
        <f>202+PRRAS!I75</f>
        <v>258</v>
      </c>
      <c r="B259" s="5">
        <f>PRRAS!J75</f>
        <v>285552</v>
      </c>
      <c r="C259" s="5">
        <f>PRRAS!K75</f>
        <v>317380</v>
      </c>
      <c r="D259" s="8">
        <v>0</v>
      </c>
      <c r="E259" s="8">
        <v>0</v>
      </c>
      <c r="F259" s="7">
        <f t="shared" si="8"/>
        <v>2374404.96</v>
      </c>
      <c r="J259" s="8">
        <f t="shared" si="9"/>
        <v>0</v>
      </c>
    </row>
    <row r="260" spans="1:10" ht="12.75">
      <c r="A260" s="5">
        <f>202+PRRAS!I76</f>
        <v>259</v>
      </c>
      <c r="B260" s="5">
        <f>PRRAS!J76</f>
        <v>285552</v>
      </c>
      <c r="C260" s="5">
        <f>PRRAS!K76</f>
        <v>317380</v>
      </c>
      <c r="D260" s="8">
        <v>0</v>
      </c>
      <c r="E260" s="8">
        <v>0</v>
      </c>
      <c r="F260" s="7">
        <f t="shared" si="8"/>
        <v>2383608.08</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20900</v>
      </c>
      <c r="C264" s="5">
        <f>PRRAS!K80</f>
        <v>27200</v>
      </c>
      <c r="D264" s="8">
        <v>0</v>
      </c>
      <c r="E264" s="8">
        <v>0</v>
      </c>
      <c r="F264" s="7">
        <f t="shared" si="8"/>
        <v>198039</v>
      </c>
      <c r="J264" s="8">
        <f t="shared" si="9"/>
        <v>0</v>
      </c>
    </row>
    <row r="265" spans="1:10" ht="12.75">
      <c r="A265" s="5">
        <f>202+PRRAS!I81</f>
        <v>264</v>
      </c>
      <c r="B265" s="5">
        <f>PRRAS!J81</f>
        <v>47116</v>
      </c>
      <c r="C265" s="5">
        <f>PRRAS!K81</f>
        <v>52368</v>
      </c>
      <c r="D265" s="8">
        <v>0</v>
      </c>
      <c r="E265" s="8">
        <v>0</v>
      </c>
      <c r="F265" s="7">
        <f t="shared" si="8"/>
        <v>400889.28</v>
      </c>
      <c r="J265" s="8">
        <f t="shared" si="9"/>
        <v>0</v>
      </c>
    </row>
    <row r="266" spans="1:10" ht="12.75">
      <c r="A266" s="5">
        <f>202+PRRAS!I82</f>
        <v>265</v>
      </c>
      <c r="B266" s="5">
        <f>PRRAS!J82</f>
        <v>47116</v>
      </c>
      <c r="C266" s="5">
        <f>PRRAS!K82</f>
        <v>52368</v>
      </c>
      <c r="D266" s="8">
        <v>0</v>
      </c>
      <c r="E266" s="8">
        <v>0</v>
      </c>
      <c r="F266" s="7">
        <f t="shared" si="8"/>
        <v>402407.79999999993</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204200</v>
      </c>
      <c r="C270" s="5">
        <f>PRRAS!K86</f>
        <v>124011</v>
      </c>
      <c r="D270" s="8">
        <v>0</v>
      </c>
      <c r="E270" s="8">
        <v>0</v>
      </c>
      <c r="F270" s="7">
        <f t="shared" si="10"/>
        <v>1216477.18</v>
      </c>
      <c r="J270" s="8">
        <f t="shared" si="11"/>
        <v>0</v>
      </c>
    </row>
    <row r="271" spans="1:10" ht="12.75">
      <c r="A271" s="5">
        <f>202+PRRAS!I87</f>
        <v>270</v>
      </c>
      <c r="B271" s="5">
        <f>PRRAS!J87</f>
        <v>33748</v>
      </c>
      <c r="C271" s="5">
        <f>PRRAS!K87</f>
        <v>26134</v>
      </c>
      <c r="D271" s="8">
        <v>0</v>
      </c>
      <c r="E271" s="8">
        <v>0</v>
      </c>
      <c r="F271" s="7">
        <f t="shared" si="10"/>
        <v>232243.2</v>
      </c>
      <c r="J271" s="8">
        <f t="shared" si="11"/>
        <v>0</v>
      </c>
    </row>
    <row r="272" spans="1:10" ht="12.75">
      <c r="A272" s="5">
        <f>202+PRRAS!I88</f>
        <v>271</v>
      </c>
      <c r="B272" s="5">
        <f>PRRAS!J88</f>
        <v>11080</v>
      </c>
      <c r="C272" s="5">
        <f>PRRAS!K88</f>
        <v>3504</v>
      </c>
      <c r="D272" s="8">
        <v>0</v>
      </c>
      <c r="E272" s="8">
        <v>0</v>
      </c>
      <c r="F272" s="7">
        <f t="shared" si="10"/>
        <v>49018.479999999996</v>
      </c>
      <c r="J272" s="8">
        <f t="shared" si="11"/>
        <v>0</v>
      </c>
    </row>
    <row r="273" spans="1:10" ht="12.75">
      <c r="A273" s="5">
        <f>202+PRRAS!I89</f>
        <v>272</v>
      </c>
      <c r="B273" s="5">
        <f>PRRAS!J89</f>
        <v>22668</v>
      </c>
      <c r="C273" s="5">
        <f>PRRAS!K89</f>
        <v>22630</v>
      </c>
      <c r="D273" s="8">
        <v>0</v>
      </c>
      <c r="E273" s="8">
        <v>0</v>
      </c>
      <c r="F273" s="7">
        <f t="shared" si="10"/>
        <v>184764.16000000003</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6781</v>
      </c>
      <c r="C285" s="5">
        <f>PRRAS!K101</f>
        <v>0</v>
      </c>
      <c r="D285" s="8">
        <v>0</v>
      </c>
      <c r="E285" s="8">
        <v>0</v>
      </c>
      <c r="F285" s="7">
        <f t="shared" si="10"/>
        <v>19258.039999999997</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232</v>
      </c>
      <c r="C287" s="5">
        <f>PRRAS!K103</f>
        <v>0</v>
      </c>
      <c r="D287" s="8">
        <v>0</v>
      </c>
      <c r="E287" s="8">
        <v>0</v>
      </c>
      <c r="F287" s="7">
        <f t="shared" si="10"/>
        <v>663.52</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6549</v>
      </c>
      <c r="C289" s="5">
        <f>PRRAS!K105</f>
        <v>0</v>
      </c>
      <c r="D289" s="8">
        <v>0</v>
      </c>
      <c r="E289" s="8">
        <v>0</v>
      </c>
      <c r="F289" s="7">
        <f t="shared" si="10"/>
        <v>18861.12</v>
      </c>
      <c r="J289" s="8">
        <f t="shared" si="11"/>
        <v>0</v>
      </c>
    </row>
    <row r="290" spans="1:10" ht="12.75">
      <c r="A290" s="5">
        <f>202+PRRAS!I106</f>
        <v>289</v>
      </c>
      <c r="B290" s="5">
        <f>PRRAS!J106</f>
        <v>109029</v>
      </c>
      <c r="C290" s="5">
        <f>PRRAS!K106</f>
        <v>63280</v>
      </c>
      <c r="D290" s="8">
        <v>0</v>
      </c>
      <c r="E290" s="8">
        <v>0</v>
      </c>
      <c r="F290" s="7">
        <f t="shared" si="10"/>
        <v>680852.21</v>
      </c>
      <c r="J290" s="8">
        <f t="shared" si="11"/>
        <v>0</v>
      </c>
    </row>
    <row r="291" spans="1:10" ht="12.75">
      <c r="A291" s="5">
        <f>202+PRRAS!I107</f>
        <v>290</v>
      </c>
      <c r="B291" s="5">
        <f>PRRAS!J107</f>
        <v>7502</v>
      </c>
      <c r="C291" s="5">
        <f>PRRAS!K107</f>
        <v>7988</v>
      </c>
      <c r="D291" s="8">
        <v>0</v>
      </c>
      <c r="E291" s="8">
        <v>0</v>
      </c>
      <c r="F291" s="7">
        <f t="shared" si="10"/>
        <v>68086.2</v>
      </c>
      <c r="J291" s="8">
        <f t="shared" si="11"/>
        <v>0</v>
      </c>
    </row>
    <row r="292" spans="1:10" ht="12.75">
      <c r="A292" s="5">
        <f>202+PRRAS!I108</f>
        <v>291</v>
      </c>
      <c r="B292" s="5">
        <f>PRRAS!J108</f>
        <v>7619</v>
      </c>
      <c r="C292" s="5">
        <f>PRRAS!K108</f>
        <v>4292</v>
      </c>
      <c r="D292" s="8">
        <v>0</v>
      </c>
      <c r="E292" s="8">
        <v>0</v>
      </c>
      <c r="F292" s="7">
        <f t="shared" si="10"/>
        <v>47150.73</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4994</v>
      </c>
      <c r="C294" s="5">
        <f>PRRAS!K110</f>
        <v>5130</v>
      </c>
      <c r="D294" s="8">
        <v>0</v>
      </c>
      <c r="E294" s="8">
        <v>0</v>
      </c>
      <c r="F294" s="7">
        <f t="shared" si="10"/>
        <v>44694.22</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4095</v>
      </c>
      <c r="C296" s="5">
        <f>PRRAS!K112</f>
        <v>0</v>
      </c>
      <c r="D296" s="8">
        <v>0</v>
      </c>
      <c r="E296" s="8">
        <v>0</v>
      </c>
      <c r="F296" s="7">
        <f t="shared" si="10"/>
        <v>12080.25</v>
      </c>
      <c r="J296" s="8">
        <f t="shared" si="11"/>
        <v>0</v>
      </c>
    </row>
    <row r="297" spans="1:10" ht="12.75">
      <c r="A297" s="5">
        <f>202+PRRAS!I113</f>
        <v>296</v>
      </c>
      <c r="B297" s="5">
        <f>PRRAS!J113</f>
        <v>70453</v>
      </c>
      <c r="C297" s="5">
        <f>PRRAS!K113</f>
        <v>39632</v>
      </c>
      <c r="D297" s="8">
        <v>0</v>
      </c>
      <c r="E297" s="8">
        <v>0</v>
      </c>
      <c r="F297" s="7">
        <f t="shared" si="10"/>
        <v>443162.32</v>
      </c>
      <c r="J297" s="8">
        <f t="shared" si="11"/>
        <v>0</v>
      </c>
    </row>
    <row r="298" spans="1:10" ht="12.75">
      <c r="A298" s="5">
        <f>202+PRRAS!I114</f>
        <v>297</v>
      </c>
      <c r="B298" s="5">
        <f>PRRAS!J114</f>
        <v>10335</v>
      </c>
      <c r="C298" s="5">
        <f>PRRAS!K114</f>
        <v>3561</v>
      </c>
      <c r="D298" s="8">
        <v>0</v>
      </c>
      <c r="E298" s="8">
        <v>0</v>
      </c>
      <c r="F298" s="7">
        <f t="shared" si="10"/>
        <v>51847.29</v>
      </c>
      <c r="J298" s="8">
        <f t="shared" si="11"/>
        <v>0</v>
      </c>
    </row>
    <row r="299" spans="1:10" ht="12.75">
      <c r="A299" s="5">
        <f>202+PRRAS!I115</f>
        <v>298</v>
      </c>
      <c r="B299" s="5">
        <f>PRRAS!J115</f>
        <v>4031</v>
      </c>
      <c r="C299" s="5">
        <f>PRRAS!K115</f>
        <v>2677</v>
      </c>
      <c r="D299" s="8">
        <v>0</v>
      </c>
      <c r="E299" s="8">
        <v>0</v>
      </c>
      <c r="F299" s="7">
        <f t="shared" si="10"/>
        <v>27967.3</v>
      </c>
      <c r="J299" s="8">
        <f t="shared" si="11"/>
        <v>0</v>
      </c>
    </row>
    <row r="300" spans="1:10" ht="12.75">
      <c r="A300" s="5">
        <f>202+PRRAS!I116</f>
        <v>299</v>
      </c>
      <c r="B300" s="5">
        <f>PRRAS!J116</f>
        <v>25626</v>
      </c>
      <c r="C300" s="5">
        <f>PRRAS!K116</f>
        <v>21830</v>
      </c>
      <c r="D300" s="8">
        <v>0</v>
      </c>
      <c r="E300" s="8">
        <v>0</v>
      </c>
      <c r="F300" s="7">
        <f t="shared" si="10"/>
        <v>207165.14</v>
      </c>
      <c r="J300" s="8">
        <f t="shared" si="11"/>
        <v>0</v>
      </c>
    </row>
    <row r="301" spans="1:10" ht="12.75">
      <c r="A301" s="5">
        <f>202+PRRAS!I117</f>
        <v>300</v>
      </c>
      <c r="B301" s="5">
        <f>PRRAS!J117</f>
        <v>9880</v>
      </c>
      <c r="C301" s="5">
        <f>PRRAS!K117</f>
        <v>7014</v>
      </c>
      <c r="D301" s="8">
        <v>0</v>
      </c>
      <c r="E301" s="8">
        <v>0</v>
      </c>
      <c r="F301" s="7">
        <f t="shared" si="10"/>
        <v>71724</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15746</v>
      </c>
      <c r="C303" s="5">
        <f>PRRAS!K119</f>
        <v>14321</v>
      </c>
      <c r="D303" s="8">
        <v>0</v>
      </c>
      <c r="E303" s="8">
        <v>0</v>
      </c>
      <c r="F303" s="7">
        <f t="shared" si="10"/>
        <v>134051.76</v>
      </c>
      <c r="J303" s="8">
        <f t="shared" si="11"/>
        <v>0</v>
      </c>
    </row>
    <row r="304" spans="1:10" ht="12.75">
      <c r="A304" s="5">
        <f>202+PRRAS!I120</f>
        <v>303</v>
      </c>
      <c r="B304" s="5">
        <f>PRRAS!J120</f>
        <v>0</v>
      </c>
      <c r="C304" s="5">
        <f>PRRAS!K120</f>
        <v>495</v>
      </c>
      <c r="D304" s="8">
        <v>0</v>
      </c>
      <c r="E304" s="8">
        <v>0</v>
      </c>
      <c r="F304" s="7">
        <f t="shared" si="10"/>
        <v>2999.7</v>
      </c>
      <c r="J304" s="8">
        <f t="shared" si="11"/>
        <v>0</v>
      </c>
    </row>
    <row r="305" spans="1:10" ht="12.75">
      <c r="A305" s="5">
        <f>202+PRRAS!I121</f>
        <v>304</v>
      </c>
      <c r="B305" s="5">
        <f>PRRAS!J121</f>
        <v>29016</v>
      </c>
      <c r="C305" s="5">
        <f>PRRAS!K121</f>
        <v>12767</v>
      </c>
      <c r="D305" s="8">
        <v>0</v>
      </c>
      <c r="E305" s="8">
        <v>0</v>
      </c>
      <c r="F305" s="7">
        <f t="shared" si="10"/>
        <v>165832</v>
      </c>
      <c r="J305" s="8">
        <f t="shared" si="11"/>
        <v>0</v>
      </c>
    </row>
    <row r="306" spans="1:10" ht="12.75">
      <c r="A306" s="5">
        <f>202+PRRAS!I122</f>
        <v>305</v>
      </c>
      <c r="B306" s="5">
        <f>PRRAS!J122</f>
        <v>3818</v>
      </c>
      <c r="C306" s="5">
        <f>PRRAS!K122</f>
        <v>3147</v>
      </c>
      <c r="D306" s="8">
        <v>0</v>
      </c>
      <c r="E306" s="8">
        <v>0</v>
      </c>
      <c r="F306" s="7">
        <f t="shared" si="10"/>
        <v>30841.6</v>
      </c>
      <c r="J306" s="8">
        <f t="shared" si="11"/>
        <v>0</v>
      </c>
    </row>
    <row r="307" spans="1:10" ht="12.75">
      <c r="A307" s="5">
        <f>202+PRRAS!I123</f>
        <v>306</v>
      </c>
      <c r="B307" s="5">
        <f>PRRAS!J123</f>
        <v>5105</v>
      </c>
      <c r="C307" s="5">
        <f>PRRAS!K123</f>
        <v>938</v>
      </c>
      <c r="D307" s="8">
        <v>0</v>
      </c>
      <c r="E307" s="8">
        <v>0</v>
      </c>
      <c r="F307" s="7">
        <f t="shared" si="10"/>
        <v>21361.86</v>
      </c>
      <c r="J307" s="8">
        <f t="shared" si="11"/>
        <v>0</v>
      </c>
    </row>
    <row r="308" spans="1:10" ht="12.75">
      <c r="A308" s="5">
        <f>202+PRRAS!I124</f>
        <v>307</v>
      </c>
      <c r="B308" s="5">
        <f>PRRAS!J124</f>
        <v>100</v>
      </c>
      <c r="C308" s="5">
        <f>PRRAS!K124</f>
        <v>100</v>
      </c>
      <c r="D308" s="8">
        <v>0</v>
      </c>
      <c r="E308" s="8">
        <v>0</v>
      </c>
      <c r="F308" s="7">
        <f t="shared" si="10"/>
        <v>921</v>
      </c>
      <c r="J308" s="8">
        <f t="shared" si="11"/>
        <v>0</v>
      </c>
    </row>
    <row r="309" spans="1:10" ht="12.75">
      <c r="A309" s="5">
        <f>202+PRRAS!I125</f>
        <v>308</v>
      </c>
      <c r="B309" s="5">
        <f>PRRAS!J125</f>
        <v>5380</v>
      </c>
      <c r="C309" s="5">
        <f>PRRAS!K125</f>
        <v>2500</v>
      </c>
      <c r="D309" s="8">
        <v>0</v>
      </c>
      <c r="E309" s="8">
        <v>0</v>
      </c>
      <c r="F309" s="7">
        <f t="shared" si="10"/>
        <v>31970.4</v>
      </c>
      <c r="J309" s="8">
        <f t="shared" si="11"/>
        <v>0</v>
      </c>
    </row>
    <row r="310" spans="1:10" ht="12.75">
      <c r="A310" s="5">
        <f>202+PRRAS!I126</f>
        <v>309</v>
      </c>
      <c r="B310" s="5">
        <f>PRRAS!J126</f>
        <v>14613</v>
      </c>
      <c r="C310" s="5">
        <f>PRRAS!K126</f>
        <v>6082</v>
      </c>
      <c r="D310" s="8">
        <v>0</v>
      </c>
      <c r="E310" s="8">
        <v>0</v>
      </c>
      <c r="F310" s="7">
        <f t="shared" si="10"/>
        <v>82740.93</v>
      </c>
      <c r="J310" s="8">
        <f t="shared" si="11"/>
        <v>0</v>
      </c>
    </row>
    <row r="311" spans="1:10" ht="12.75">
      <c r="A311" s="5">
        <f>202+PRRAS!I127</f>
        <v>310</v>
      </c>
      <c r="B311" s="5">
        <f>PRRAS!J127</f>
        <v>142799</v>
      </c>
      <c r="C311" s="5">
        <f>PRRAS!K127</f>
        <v>147131</v>
      </c>
      <c r="D311" s="8">
        <v>0</v>
      </c>
      <c r="E311" s="8">
        <v>0</v>
      </c>
      <c r="F311" s="7">
        <f t="shared" si="10"/>
        <v>1354889.1</v>
      </c>
      <c r="J311" s="8">
        <f t="shared" si="11"/>
        <v>0</v>
      </c>
    </row>
    <row r="312" spans="1:10" ht="12.75">
      <c r="A312" s="5">
        <f>202+PRRAS!I128</f>
        <v>311</v>
      </c>
      <c r="B312" s="5">
        <f>PRRAS!J128</f>
        <v>5068</v>
      </c>
      <c r="C312" s="5">
        <f>PRRAS!K128</f>
        <v>3301</v>
      </c>
      <c r="D312" s="8">
        <v>0</v>
      </c>
      <c r="E312" s="8">
        <v>0</v>
      </c>
      <c r="F312" s="7">
        <f t="shared" si="10"/>
        <v>36293.7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5068</v>
      </c>
      <c r="C318" s="5">
        <f>PRRAS!K134</f>
        <v>3301</v>
      </c>
      <c r="D318" s="8">
        <v>0</v>
      </c>
      <c r="E318" s="8">
        <v>0</v>
      </c>
      <c r="F318" s="7">
        <f t="shared" si="10"/>
        <v>36993.9</v>
      </c>
      <c r="J318" s="8">
        <f t="shared" si="11"/>
        <v>0</v>
      </c>
    </row>
    <row r="319" spans="1:10" ht="12.75">
      <c r="A319" s="5">
        <f>202+PRRAS!I135</f>
        <v>318</v>
      </c>
      <c r="B319" s="5">
        <f>PRRAS!J135</f>
        <v>5006</v>
      </c>
      <c r="C319" s="5">
        <f>PRRAS!K135</f>
        <v>3301</v>
      </c>
      <c r="D319" s="8">
        <v>0</v>
      </c>
      <c r="E319" s="8">
        <v>0</v>
      </c>
      <c r="F319" s="7">
        <f t="shared" si="10"/>
        <v>36913.44</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37</v>
      </c>
      <c r="C321" s="5">
        <f>PRRAS!K137</f>
        <v>0</v>
      </c>
      <c r="D321" s="8">
        <v>0</v>
      </c>
      <c r="E321" s="8">
        <v>0</v>
      </c>
      <c r="F321" s="7">
        <f t="shared" si="10"/>
        <v>118.4</v>
      </c>
      <c r="J321" s="8">
        <f t="shared" si="11"/>
        <v>0</v>
      </c>
    </row>
    <row r="322" spans="1:10" ht="12.75">
      <c r="A322" s="5">
        <f>202+PRRAS!I138</f>
        <v>321</v>
      </c>
      <c r="B322" s="5">
        <f>PRRAS!J138</f>
        <v>25</v>
      </c>
      <c r="C322" s="5">
        <f>PRRAS!K138</f>
        <v>0</v>
      </c>
      <c r="D322" s="8">
        <v>0</v>
      </c>
      <c r="E322" s="8">
        <v>0</v>
      </c>
      <c r="F322" s="7">
        <f t="shared" si="10"/>
        <v>80.25</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3860</v>
      </c>
      <c r="C331" s="5">
        <f>PRRAS!K147</f>
        <v>3244</v>
      </c>
      <c r="D331" s="8">
        <v>0</v>
      </c>
      <c r="E331" s="8">
        <v>0</v>
      </c>
      <c r="F331" s="7">
        <f t="shared" si="10"/>
        <v>34148.399999999994</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3860</v>
      </c>
      <c r="C337" s="5">
        <f>PRRAS!K153</f>
        <v>3244</v>
      </c>
      <c r="D337" s="8">
        <v>0</v>
      </c>
      <c r="E337" s="8">
        <v>0</v>
      </c>
      <c r="F337" s="7">
        <f t="shared" si="12"/>
        <v>34769.28</v>
      </c>
      <c r="J337" s="8">
        <f t="shared" si="13"/>
        <v>0</v>
      </c>
    </row>
    <row r="338" spans="1:10" ht="12.75">
      <c r="A338" s="5">
        <f>202+PRRAS!I154</f>
        <v>337</v>
      </c>
      <c r="B338" s="5">
        <f>PRRAS!J154</f>
        <v>0</v>
      </c>
      <c r="C338" s="5">
        <f>PRRAS!K154</f>
        <v>439</v>
      </c>
      <c r="D338" s="8">
        <v>0</v>
      </c>
      <c r="E338" s="8">
        <v>0</v>
      </c>
      <c r="F338" s="7">
        <f t="shared" si="12"/>
        <v>2958.86</v>
      </c>
      <c r="J338" s="8">
        <f t="shared" si="13"/>
        <v>0</v>
      </c>
    </row>
    <row r="339" spans="1:10" ht="12.75">
      <c r="A339" s="5">
        <f>202+PRRAS!I155</f>
        <v>338</v>
      </c>
      <c r="B339" s="5">
        <f>PRRAS!J155</f>
        <v>3410</v>
      </c>
      <c r="C339" s="5">
        <f>PRRAS!K155</f>
        <v>1000</v>
      </c>
      <c r="D339" s="8">
        <v>0</v>
      </c>
      <c r="E339" s="8">
        <v>0</v>
      </c>
      <c r="F339" s="7">
        <f t="shared" si="12"/>
        <v>18285.8</v>
      </c>
      <c r="J339" s="8">
        <f t="shared" si="13"/>
        <v>0</v>
      </c>
    </row>
    <row r="340" spans="1:10" ht="12.75">
      <c r="A340" s="5">
        <f>202+PRRAS!I156</f>
        <v>339</v>
      </c>
      <c r="B340" s="5">
        <f>PRRAS!J156</f>
        <v>450</v>
      </c>
      <c r="C340" s="5">
        <f>PRRAS!K156</f>
        <v>1805</v>
      </c>
      <c r="D340" s="8">
        <v>0</v>
      </c>
      <c r="E340" s="8">
        <v>0</v>
      </c>
      <c r="F340" s="7">
        <f t="shared" si="12"/>
        <v>13763.4</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709495</v>
      </c>
      <c r="C351" s="5">
        <f>PRRAS!K167</f>
        <v>674635</v>
      </c>
      <c r="D351" s="8">
        <v>0</v>
      </c>
      <c r="E351" s="8">
        <v>0</v>
      </c>
      <c r="F351" s="7">
        <f t="shared" si="12"/>
        <v>7205677.5</v>
      </c>
      <c r="J351" s="8">
        <f t="shared" si="13"/>
        <v>0</v>
      </c>
    </row>
    <row r="352" spans="1:10" ht="12.75">
      <c r="A352" s="5">
        <f>202+PRRAS!I168</f>
        <v>351</v>
      </c>
      <c r="B352" s="5">
        <f>PRRAS!J168</f>
        <v>15466</v>
      </c>
      <c r="C352" s="5">
        <f>PRRAS!K168</f>
        <v>11277</v>
      </c>
      <c r="D352" s="8">
        <v>0</v>
      </c>
      <c r="E352" s="8">
        <v>0</v>
      </c>
      <c r="F352" s="7">
        <f t="shared" si="12"/>
        <v>133450.19999999998</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26111</v>
      </c>
      <c r="C354" s="5">
        <f>PRRAS!K170</f>
        <v>41577</v>
      </c>
      <c r="D354" s="8">
        <v>0</v>
      </c>
      <c r="E354" s="8">
        <v>0</v>
      </c>
      <c r="F354" s="7">
        <f t="shared" si="12"/>
        <v>385705.45</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41577</v>
      </c>
      <c r="C357" s="5">
        <f>PRRAS!K173</f>
        <v>52854</v>
      </c>
      <c r="D357" s="8">
        <v>0</v>
      </c>
      <c r="E357" s="8">
        <v>0</v>
      </c>
      <c r="F357" s="7">
        <f t="shared" si="12"/>
        <v>524334.6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66916</v>
      </c>
      <c r="C359" s="5">
        <f>PRRAS!K176</f>
        <v>107396</v>
      </c>
      <c r="D359" s="8">
        <v>0</v>
      </c>
      <c r="E359" s="8">
        <v>0</v>
      </c>
      <c r="F359" s="7">
        <f t="shared" si="12"/>
        <v>1008514.64</v>
      </c>
      <c r="J359" s="8">
        <f t="shared" si="13"/>
        <v>0</v>
      </c>
    </row>
    <row r="360" spans="1:10" ht="12.75">
      <c r="A360" s="5">
        <f>202+PRRAS!I177</f>
        <v>359</v>
      </c>
      <c r="B360" s="5">
        <f>PRRAS!J177</f>
        <v>692286</v>
      </c>
      <c r="C360" s="5">
        <f>PRRAS!K177</f>
        <v>611646</v>
      </c>
      <c r="D360" s="8">
        <v>0</v>
      </c>
      <c r="E360" s="8">
        <v>0</v>
      </c>
      <c r="F360" s="7">
        <f t="shared" si="12"/>
        <v>6876925.02</v>
      </c>
      <c r="J360" s="8">
        <f t="shared" si="13"/>
        <v>0</v>
      </c>
    </row>
    <row r="361" spans="1:10" ht="12.75">
      <c r="A361" s="5">
        <f>202+PRRAS!I178</f>
        <v>360</v>
      </c>
      <c r="B361" s="5">
        <f>PRRAS!J178</f>
        <v>651806</v>
      </c>
      <c r="C361" s="5">
        <f>PRRAS!K178</f>
        <v>621342</v>
      </c>
      <c r="D361" s="8">
        <v>0</v>
      </c>
      <c r="E361" s="8">
        <v>0</v>
      </c>
      <c r="F361" s="7">
        <f t="shared" si="12"/>
        <v>6820164</v>
      </c>
      <c r="J361" s="8">
        <f t="shared" si="13"/>
        <v>0</v>
      </c>
    </row>
    <row r="362" spans="1:10" ht="12.75">
      <c r="A362" s="5">
        <f>202+PRRAS!I179</f>
        <v>361</v>
      </c>
      <c r="B362" s="5">
        <f>PRRAS!J179</f>
        <v>107396</v>
      </c>
      <c r="C362" s="5">
        <f>PRRAS!K179</f>
        <v>97700</v>
      </c>
      <c r="D362" s="8">
        <v>0</v>
      </c>
      <c r="E362" s="8">
        <v>0</v>
      </c>
      <c r="F362" s="7">
        <f t="shared" si="12"/>
        <v>1093093.56</v>
      </c>
      <c r="J362" s="8">
        <f t="shared" si="13"/>
        <v>0</v>
      </c>
    </row>
    <row r="363" spans="1:10" ht="12.75">
      <c r="A363" s="5">
        <f>202+PRRAS!I180</f>
        <v>362</v>
      </c>
      <c r="B363" s="5">
        <f>PRRAS!J180</f>
        <v>3</v>
      </c>
      <c r="C363" s="5">
        <f>PRRAS!K180</f>
        <v>3</v>
      </c>
      <c r="D363" s="8">
        <v>0</v>
      </c>
      <c r="E363" s="8">
        <v>0</v>
      </c>
      <c r="F363" s="7">
        <f t="shared" si="12"/>
        <v>32.58</v>
      </c>
      <c r="J363" s="8">
        <f t="shared" si="13"/>
        <v>0</v>
      </c>
    </row>
    <row r="364" spans="1:10" ht="12.75">
      <c r="A364" s="5">
        <f>202+PRRAS!I181</f>
        <v>363</v>
      </c>
      <c r="B364" s="5">
        <f>PRRAS!J181</f>
        <v>3</v>
      </c>
      <c r="C364" s="5">
        <f>PRRAS!K181</f>
        <v>3</v>
      </c>
      <c r="D364" s="8">
        <v>0</v>
      </c>
      <c r="E364" s="8">
        <v>0</v>
      </c>
      <c r="F364" s="7">
        <f t="shared" si="12"/>
        <v>32.67</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9953</v>
      </c>
      <c r="C368" s="5">
        <f>PRRAS!K187</f>
        <v>29414</v>
      </c>
      <c r="D368" s="8">
        <v>0</v>
      </c>
      <c r="E368" s="8">
        <v>0</v>
      </c>
      <c r="F368" s="7">
        <f t="shared" si="12"/>
        <v>252426.27000000002</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750</v>
      </c>
      <c r="C371" s="5">
        <f>PRRAS!K190</f>
        <v>1750</v>
      </c>
      <c r="D371" s="8">
        <v>0</v>
      </c>
      <c r="E371" s="8">
        <v>0</v>
      </c>
      <c r="F371" s="7">
        <f t="shared" si="12"/>
        <v>15725</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10709</v>
      </c>
      <c r="C374" s="5">
        <f>PRRAS!K194</f>
        <v>31170</v>
      </c>
      <c r="D374" s="8">
        <v>0</v>
      </c>
      <c r="E374" s="8">
        <v>0</v>
      </c>
      <c r="F374" s="7">
        <f>A374/100*B374+A374/50*C374</f>
        <v>272472.77</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HR0523600001101411321</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03039331</v>
      </c>
      <c r="I3" s="9" t="s">
        <v>115</v>
      </c>
      <c r="J3" s="8">
        <f t="shared" si="1"/>
        <v>0</v>
      </c>
    </row>
    <row r="4" spans="1:10" ht="12.75">
      <c r="A4" s="5">
        <v>3</v>
      </c>
      <c r="B4" s="8">
        <v>0</v>
      </c>
      <c r="C4" s="8">
        <v>0</v>
      </c>
      <c r="D4" s="8">
        <v>0</v>
      </c>
      <c r="E4" s="8">
        <v>0</v>
      </c>
      <c r="F4" s="7">
        <f t="shared" si="0"/>
        <v>0</v>
      </c>
      <c r="G4" s="6" t="str">
        <f>IF(ISERROR(RefStr!C7),"-",UPPER(TRIM(RefStr!C7)))</f>
        <v>PUČKO OTVORENO UČILIŠTE DONJA STUBICA</v>
      </c>
      <c r="I4" s="9" t="s">
        <v>116</v>
      </c>
      <c r="J4" s="8">
        <f t="shared" si="1"/>
        <v>0</v>
      </c>
    </row>
    <row r="5" spans="1:10" ht="12.75">
      <c r="A5" s="5">
        <v>4</v>
      </c>
      <c r="B5" s="8">
        <v>0</v>
      </c>
      <c r="C5" s="8">
        <v>0</v>
      </c>
      <c r="D5" s="8">
        <v>0</v>
      </c>
      <c r="E5" s="8">
        <v>0</v>
      </c>
      <c r="F5" s="7">
        <f t="shared" si="0"/>
        <v>0</v>
      </c>
      <c r="G5" s="6" t="str">
        <f>TEXT(INT(VALUE(RefStr!C9)),"00000")</f>
        <v>49240</v>
      </c>
      <c r="I5" s="9" t="s">
        <v>117</v>
      </c>
      <c r="J5" s="8">
        <f t="shared" si="1"/>
        <v>0</v>
      </c>
    </row>
    <row r="6" spans="1:10" ht="12.75">
      <c r="A6" s="5">
        <v>5</v>
      </c>
      <c r="B6" s="8">
        <v>0</v>
      </c>
      <c r="C6" s="8">
        <v>0</v>
      </c>
      <c r="D6" s="8">
        <v>0</v>
      </c>
      <c r="E6" s="8">
        <v>0</v>
      </c>
      <c r="F6" s="7">
        <f t="shared" si="0"/>
        <v>0</v>
      </c>
      <c r="G6" s="6" t="str">
        <f>IF(ISERROR(RefStr!E9),"-",UPPER(TRIM(RefStr!E9)))</f>
        <v>DONJA STUBICA</v>
      </c>
      <c r="I6" s="9" t="s">
        <v>118</v>
      </c>
      <c r="J6" s="8">
        <f t="shared" si="1"/>
        <v>0</v>
      </c>
    </row>
    <row r="7" spans="1:10" ht="12.75">
      <c r="A7" s="5">
        <v>6</v>
      </c>
      <c r="B7" s="8">
        <v>0</v>
      </c>
      <c r="C7" s="8">
        <v>0</v>
      </c>
      <c r="D7" s="8">
        <v>0</v>
      </c>
      <c r="E7" s="8">
        <v>0</v>
      </c>
      <c r="F7" s="7">
        <f t="shared" si="0"/>
        <v>0</v>
      </c>
      <c r="G7" s="6" t="str">
        <f>IF(ISERROR(RefStr!C11),"-",(TRIM(RefStr!C11)))</f>
        <v>NOVA ULICA 1, DONJA STUBICA</v>
      </c>
      <c r="I7" s="9" t="s">
        <v>119</v>
      </c>
      <c r="J7" s="8">
        <f t="shared" si="1"/>
        <v>0</v>
      </c>
    </row>
    <row r="8" spans="1:10" ht="12.75">
      <c r="A8" s="5">
        <v>7</v>
      </c>
      <c r="B8" s="8">
        <v>0</v>
      </c>
      <c r="C8" s="8">
        <v>0</v>
      </c>
      <c r="D8" s="8">
        <v>0</v>
      </c>
      <c r="E8" s="8">
        <v>0</v>
      </c>
      <c r="F8" s="7">
        <f t="shared" si="0"/>
        <v>0</v>
      </c>
      <c r="G8" s="6" t="str">
        <f>TEXT(INT(VALUE(RefStr!C15)),"0000")</f>
        <v>8559</v>
      </c>
      <c r="I8" s="9" t="s">
        <v>120</v>
      </c>
      <c r="J8" s="8">
        <f t="shared" si="1"/>
        <v>0</v>
      </c>
    </row>
    <row r="9" spans="1:10" ht="12.75">
      <c r="A9" s="5">
        <v>8</v>
      </c>
      <c r="B9" s="8">
        <v>0</v>
      </c>
      <c r="C9" s="8">
        <v>0</v>
      </c>
      <c r="D9" s="8">
        <v>0</v>
      </c>
      <c r="E9" s="8">
        <v>0</v>
      </c>
      <c r="F9" s="7">
        <f t="shared" si="0"/>
        <v>0</v>
      </c>
      <c r="G9" s="6" t="str">
        <f>IF(RefStr!J17&lt;&gt;"",TEXT(INT(VALUE(RefStr!J17)),"00"),"00")</f>
        <v>02</v>
      </c>
      <c r="I9" s="9" t="s">
        <v>121</v>
      </c>
      <c r="J9" s="8">
        <f t="shared" si="1"/>
        <v>0</v>
      </c>
    </row>
    <row r="10" spans="1:10" ht="12.75">
      <c r="A10" s="5">
        <v>9</v>
      </c>
      <c r="B10" s="8">
        <v>0</v>
      </c>
      <c r="C10" s="8">
        <v>0</v>
      </c>
      <c r="D10" s="8">
        <v>0</v>
      </c>
      <c r="E10" s="8">
        <v>0</v>
      </c>
      <c r="F10" s="7">
        <f t="shared" si="0"/>
        <v>0</v>
      </c>
      <c r="G10" s="6" t="str">
        <f>TEXT(INT(VALUE(RefStr!C17)),"000")</f>
        <v>079</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MANUELA FRINČIĆ</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VESNA GOSPOČIĆ MOKROVČAK</v>
      </c>
      <c r="I20" s="9" t="s">
        <v>915</v>
      </c>
      <c r="J20" s="8">
        <f t="shared" si="1"/>
        <v>0</v>
      </c>
    </row>
    <row r="21" spans="1:10" ht="12.75">
      <c r="A21" s="5">
        <v>20</v>
      </c>
      <c r="B21" s="8">
        <v>0</v>
      </c>
      <c r="C21" s="8">
        <v>0</v>
      </c>
      <c r="D21" s="8">
        <v>0</v>
      </c>
      <c r="E21" s="8">
        <v>0</v>
      </c>
      <c r="F21" s="7">
        <f t="shared" si="0"/>
        <v>0</v>
      </c>
      <c r="G21" s="6" t="str">
        <f>IF(ISERROR(RefStr!D45),"-",UPPER(TRIM(RefStr!D45)))</f>
        <v>049286133</v>
      </c>
      <c r="I21" s="9" t="s">
        <v>916</v>
      </c>
      <c r="J21" s="8">
        <f t="shared" si="1"/>
        <v>0</v>
      </c>
    </row>
    <row r="22" spans="1:10" ht="12.75">
      <c r="A22" s="5">
        <v>21</v>
      </c>
      <c r="B22" s="8">
        <v>0</v>
      </c>
      <c r="C22" s="8">
        <v>0</v>
      </c>
      <c r="D22" s="8">
        <v>0</v>
      </c>
      <c r="E22" s="8">
        <v>0</v>
      </c>
      <c r="F22" s="7">
        <f t="shared" si="0"/>
        <v>0</v>
      </c>
      <c r="G22" s="6" t="str">
        <f>IF(ISERROR(RefStr!D47),"-",UPPER(TRIM(RefStr!D47)))</f>
        <v>049286133</v>
      </c>
      <c r="I22" s="11" t="s">
        <v>917</v>
      </c>
      <c r="J22" s="8">
        <f t="shared" si="1"/>
        <v>0</v>
      </c>
    </row>
    <row r="23" spans="1:10" ht="12.75">
      <c r="A23" s="5">
        <v>22</v>
      </c>
      <c r="B23" s="8">
        <v>0</v>
      </c>
      <c r="C23" s="8">
        <v>0</v>
      </c>
      <c r="D23" s="8">
        <v>0</v>
      </c>
      <c r="E23" s="8">
        <v>0</v>
      </c>
      <c r="F23" s="7">
        <f t="shared" si="0"/>
        <v>0</v>
      </c>
      <c r="G23" s="6" t="str">
        <f>IF(ISERROR(RefStr!D49),"-",LOWER(TRIM(RefStr!D49)))</f>
        <v>info@pou-stubica.hr</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43827410937</v>
      </c>
      <c r="I38" s="9" t="s">
        <v>2064</v>
      </c>
      <c r="J38" s="8">
        <f t="shared" si="3"/>
        <v>0</v>
      </c>
    </row>
    <row r="39" spans="1:10" ht="12.75">
      <c r="A39" s="5">
        <v>38</v>
      </c>
      <c r="B39" s="8">
        <v>0</v>
      </c>
      <c r="C39" s="8">
        <v>0</v>
      </c>
      <c r="D39" s="8">
        <v>0</v>
      </c>
      <c r="E39" s="8">
        <v>0</v>
      </c>
      <c r="F39" s="7">
        <f t="shared" si="2"/>
        <v>0</v>
      </c>
      <c r="G39" s="6" t="str">
        <f>TEXT(INT(VALUE(RefStr!J9)),"00000")</f>
        <v>31402</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95062442.53999999</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HR0523600001101411321</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03039331</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OTVORENO UČILIŠTE DONJA STUBICA</v>
      </c>
      <c r="I4" s="9" t="s">
        <v>116</v>
      </c>
      <c r="J4" s="8">
        <f t="shared" si="1"/>
        <v>0</v>
      </c>
    </row>
    <row r="5" spans="1:10" ht="12.75">
      <c r="A5" s="5">
        <f>GPRIZNPF!I22</f>
        <v>4</v>
      </c>
      <c r="B5" s="8">
        <f>GPRIZNPF!J22</f>
        <v>0</v>
      </c>
      <c r="C5" s="8">
        <f>GPRIZNPF!K22</f>
        <v>0</v>
      </c>
      <c r="D5" s="8">
        <v>0</v>
      </c>
      <c r="E5" s="8">
        <v>0</v>
      </c>
      <c r="F5" s="7">
        <f t="shared" si="0"/>
        <v>0</v>
      </c>
      <c r="G5" s="6" t="str">
        <f>TEXT(INT(VALUE(RefStr!C9)),"00000")</f>
        <v>49240</v>
      </c>
      <c r="I5" s="9" t="s">
        <v>117</v>
      </c>
      <c r="J5" s="8">
        <f t="shared" si="1"/>
        <v>0</v>
      </c>
    </row>
    <row r="6" spans="1:10" ht="12.75">
      <c r="A6" s="5">
        <f>GPRIZNPF!I23</f>
        <v>5</v>
      </c>
      <c r="B6" s="8">
        <f>GPRIZNPF!J23</f>
        <v>0</v>
      </c>
      <c r="C6" s="8">
        <f>GPRIZNPF!K23</f>
        <v>0</v>
      </c>
      <c r="D6" s="8">
        <v>0</v>
      </c>
      <c r="E6" s="8">
        <v>0</v>
      </c>
      <c r="F6" s="7">
        <f t="shared" si="0"/>
        <v>0</v>
      </c>
      <c r="G6" s="6" t="str">
        <f>IF(ISERROR(RefStr!E9),"-",UPPER(TRIM(RefStr!E9)))</f>
        <v>DONJA STUBICA</v>
      </c>
      <c r="I6" s="9" t="s">
        <v>118</v>
      </c>
      <c r="J6" s="8">
        <f t="shared" si="1"/>
        <v>0</v>
      </c>
    </row>
    <row r="7" spans="1:10" ht="12.75">
      <c r="A7" s="5">
        <f>GPRIZNPF!I24</f>
        <v>6</v>
      </c>
      <c r="B7" s="8">
        <f>GPRIZNPF!J24</f>
        <v>0</v>
      </c>
      <c r="C7" s="8">
        <f>GPRIZNPF!K24</f>
        <v>0</v>
      </c>
      <c r="D7" s="8">
        <v>0</v>
      </c>
      <c r="E7" s="8">
        <v>0</v>
      </c>
      <c r="F7" s="7">
        <f t="shared" si="0"/>
        <v>0</v>
      </c>
      <c r="G7" s="6" t="str">
        <f>IF(ISERROR(RefStr!C11),"-",(TRIM(RefStr!C11)))</f>
        <v>NOVA ULICA 1, DONJA STUBICA</v>
      </c>
      <c r="I7" s="9" t="s">
        <v>119</v>
      </c>
      <c r="J7" s="8">
        <f t="shared" si="1"/>
        <v>0</v>
      </c>
    </row>
    <row r="8" spans="1:10" ht="12.75">
      <c r="A8" s="5">
        <f>GPRIZNPF!I25</f>
        <v>7</v>
      </c>
      <c r="B8" s="8">
        <f>GPRIZNPF!J25</f>
        <v>0</v>
      </c>
      <c r="C8" s="8">
        <f>GPRIZNPF!K25</f>
        <v>0</v>
      </c>
      <c r="D8" s="8">
        <v>0</v>
      </c>
      <c r="E8" s="8">
        <v>0</v>
      </c>
      <c r="F8" s="7">
        <f t="shared" si="0"/>
        <v>0</v>
      </c>
      <c r="G8" s="6" t="str">
        <f>TEXT(INT(VALUE(RefStr!C15)),"0000")</f>
        <v>8559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02</v>
      </c>
      <c r="I9" s="9" t="s">
        <v>121</v>
      </c>
      <c r="J9" s="8">
        <f t="shared" si="1"/>
        <v>0</v>
      </c>
    </row>
    <row r="10" spans="1:10" ht="12.75">
      <c r="A10" s="5">
        <f>GPRIZNPF!I27</f>
        <v>9</v>
      </c>
      <c r="B10" s="8">
        <f>GPRIZNPF!J27</f>
        <v>0</v>
      </c>
      <c r="C10" s="8">
        <f>GPRIZNPF!K27</f>
        <v>0</v>
      </c>
      <c r="D10" s="8">
        <v>0</v>
      </c>
      <c r="E10" s="8">
        <v>0</v>
      </c>
      <c r="F10" s="7">
        <f t="shared" si="0"/>
        <v>0</v>
      </c>
      <c r="G10" s="6" t="str">
        <f>TEXT(INT(VALUE(RefStr!C17)),"000")</f>
        <v>079</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MANUELA FRINČIĆ</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VESNA GOSPOČIĆ MOKROVČAK</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049286133</v>
      </c>
      <c r="I21" s="9" t="s">
        <v>916</v>
      </c>
      <c r="J21" s="8">
        <f t="shared" si="1"/>
        <v>0</v>
      </c>
    </row>
    <row r="22" spans="1:10" ht="12.75">
      <c r="A22" s="5">
        <f>GPRIZNPF!I40</f>
        <v>21</v>
      </c>
      <c r="B22" s="8">
        <f>GPRIZNPF!J40</f>
        <v>0</v>
      </c>
      <c r="C22" s="8">
        <f>GPRIZNPF!K40</f>
        <v>0</v>
      </c>
      <c r="D22" s="8">
        <v>0</v>
      </c>
      <c r="E22" s="8">
        <v>0</v>
      </c>
      <c r="F22" s="7">
        <f t="shared" si="2"/>
        <v>0</v>
      </c>
      <c r="G22" s="6" t="str">
        <f>IF(ISERROR(RefStr!D47),"-",UPPER(TRIM(RefStr!D47)))</f>
        <v>049286133</v>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info@pou-stubica.hr</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43827410937</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31402</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95062442.53999999</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1" activePane="bottomLeft" state="frozen"/>
      <selection pane="topLeft" activeCell="A1" sqref="A1"/>
      <selection pane="bottomLeft"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1644</v>
      </c>
      <c r="J3" s="362"/>
      <c r="N3" s="235" t="s">
        <v>1777</v>
      </c>
      <c r="O3" s="235" t="s">
        <v>774</v>
      </c>
      <c r="P3" s="235" t="s">
        <v>1778</v>
      </c>
    </row>
    <row r="4" spans="2:16" ht="24.75" customHeight="1">
      <c r="B4" s="368" t="s">
        <v>1097</v>
      </c>
      <c r="C4" s="368"/>
      <c r="D4" s="368"/>
      <c r="E4" s="368"/>
      <c r="F4" s="368"/>
      <c r="G4" s="368"/>
      <c r="H4" s="368"/>
      <c r="I4" s="368"/>
      <c r="J4" s="248"/>
      <c r="M4" s="240" t="s">
        <v>1775</v>
      </c>
      <c r="N4" s="239">
        <f>IF(AND(J19="DA",OR(RIGHT(J15,2)="06",RIGHT(J15,2)="12")),1,0)</f>
        <v>1</v>
      </c>
      <c r="O4" s="239">
        <f>IF(AND(J19="DA",RIGHT(J15,2)="12"),1,0)</f>
        <v>1</v>
      </c>
      <c r="P4" s="239">
        <f>IF(AND(J19="NE",RIGHT(J15,2)="12"),1,0)</f>
        <v>0</v>
      </c>
    </row>
    <row r="5" spans="2:16" ht="18.75" customHeight="1">
      <c r="B5" s="249"/>
      <c r="C5" s="369" t="s">
        <v>604</v>
      </c>
      <c r="D5" s="370"/>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63" t="s">
        <v>3075</v>
      </c>
      <c r="D7" s="364"/>
      <c r="E7" s="364"/>
      <c r="F7" s="364"/>
      <c r="G7" s="364"/>
      <c r="H7" s="364"/>
      <c r="I7" s="364"/>
      <c r="J7" s="337"/>
    </row>
    <row r="8" spans="2:10" ht="4.5" customHeight="1">
      <c r="B8" s="46"/>
      <c r="C8" s="94"/>
      <c r="D8" s="113"/>
      <c r="E8" s="109"/>
      <c r="F8" s="109"/>
      <c r="G8" s="109"/>
      <c r="H8" s="109"/>
      <c r="I8" s="109"/>
      <c r="J8" s="109"/>
    </row>
    <row r="9" spans="2:10" ht="15" customHeight="1">
      <c r="B9" s="96" t="s">
        <v>268</v>
      </c>
      <c r="C9" s="77">
        <v>49240</v>
      </c>
      <c r="D9" s="96" t="s">
        <v>271</v>
      </c>
      <c r="E9" s="363" t="s">
        <v>1027</v>
      </c>
      <c r="F9" s="366"/>
      <c r="G9" s="366"/>
      <c r="H9" s="367"/>
      <c r="I9" s="116" t="s">
        <v>2882</v>
      </c>
      <c r="J9" s="75">
        <v>31402</v>
      </c>
    </row>
    <row r="10" spans="2:10" ht="4.5" customHeight="1">
      <c r="B10" s="46"/>
      <c r="C10" s="46"/>
      <c r="D10" s="112"/>
      <c r="E10" s="110"/>
      <c r="F10" s="110"/>
      <c r="G10" s="110"/>
      <c r="H10" s="110"/>
      <c r="I10" s="110"/>
      <c r="J10" s="111"/>
    </row>
    <row r="11" spans="2:11" ht="15" customHeight="1">
      <c r="B11" s="96" t="s">
        <v>2105</v>
      </c>
      <c r="C11" s="363" t="s">
        <v>3077</v>
      </c>
      <c r="D11" s="364"/>
      <c r="E11" s="364"/>
      <c r="F11" s="364"/>
      <c r="G11" s="364"/>
      <c r="H11" s="365"/>
      <c r="I11" s="117" t="s">
        <v>1735</v>
      </c>
      <c r="J11" s="42" t="s">
        <v>3076</v>
      </c>
      <c r="K11" s="111"/>
    </row>
    <row r="12" spans="2:10" ht="4.5" customHeight="1">
      <c r="B12" s="46"/>
      <c r="C12" s="46"/>
      <c r="D12" s="112"/>
      <c r="E12" s="110"/>
      <c r="F12" s="110"/>
      <c r="G12" s="110"/>
      <c r="H12" s="110"/>
      <c r="I12" s="110"/>
      <c r="J12" s="111"/>
    </row>
    <row r="13" spans="2:10" ht="15" customHeight="1">
      <c r="B13" s="96" t="s">
        <v>969</v>
      </c>
      <c r="C13" s="340" t="s">
        <v>3078</v>
      </c>
      <c r="D13" s="341"/>
      <c r="E13" s="342"/>
      <c r="G13" s="3"/>
      <c r="H13" s="47"/>
      <c r="I13" s="116" t="s">
        <v>2883</v>
      </c>
      <c r="J13" s="74">
        <v>43827410937</v>
      </c>
    </row>
    <row r="14" spans="2:10" ht="4.5" customHeight="1">
      <c r="B14" s="46"/>
      <c r="C14" s="46"/>
      <c r="D14" s="112"/>
      <c r="E14" s="110"/>
      <c r="F14" s="110"/>
      <c r="G14" s="110"/>
      <c r="H14" s="110"/>
      <c r="I14" s="110"/>
      <c r="J14" s="111"/>
    </row>
    <row r="15" spans="2:10" ht="15" customHeight="1">
      <c r="B15" s="117" t="s">
        <v>2107</v>
      </c>
      <c r="C15" s="42" t="s">
        <v>823</v>
      </c>
      <c r="D15" s="354" t="str">
        <f>IF(C15&lt;&gt;"",LOOKUP(C15,T23:T640,U23:U640),"")</f>
        <v>Ostalo obrazovanje i poučavanje, d. n.</v>
      </c>
      <c r="E15" s="355"/>
      <c r="F15" s="355"/>
      <c r="G15" s="355"/>
      <c r="H15" s="355"/>
      <c r="I15" s="117" t="s">
        <v>1099</v>
      </c>
      <c r="J15" s="282" t="s">
        <v>126</v>
      </c>
    </row>
    <row r="16" spans="4:8" ht="4.5" customHeight="1">
      <c r="D16" s="3"/>
      <c r="E16" s="114"/>
      <c r="F16" s="48"/>
      <c r="G16" s="115"/>
      <c r="H16" s="3"/>
    </row>
    <row r="17" spans="2:10" ht="15" customHeight="1">
      <c r="B17" s="224" t="s">
        <v>1100</v>
      </c>
      <c r="C17" s="76">
        <v>79</v>
      </c>
      <c r="D17" s="354" t="str">
        <f>IF(C17&lt;&gt;"","Grad/općina: "&amp;LOOKUP(C17,M23:M580,N23:N580),"")</f>
        <v>Grad/općina: DONJA STUBICA</v>
      </c>
      <c r="E17" s="355"/>
      <c r="F17" s="355"/>
      <c r="G17" s="355"/>
      <c r="H17" s="355"/>
      <c r="I17" s="116" t="s">
        <v>2106</v>
      </c>
      <c r="J17" s="225">
        <f>IF(RefStr!C17&lt;&gt;"",LOOKUP(RefStr!C17,M23:M580,O23:O580),"")</f>
        <v>2</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2" t="s">
        <v>971</v>
      </c>
      <c r="G19" s="353"/>
      <c r="H19" s="353"/>
      <c r="I19" s="353"/>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73" t="s">
        <v>1736</v>
      </c>
      <c r="H21" s="374"/>
      <c r="I21" s="371">
        <f>IF(RefStr!N1=707,PraviPod707!G27+PraviPod709!G27+PraviPod710!G27+SUM(PraviPod708!F2:F203),SUM(PraviPod708!G27)+PraviPod709!G27+PraviPod710!G27)</f>
        <v>95062442.53999999</v>
      </c>
      <c r="J21" s="372"/>
    </row>
    <row r="22" spans="2:10" ht="4.5" customHeight="1">
      <c r="B22" s="23"/>
      <c r="C22" s="23"/>
      <c r="D22" s="23"/>
      <c r="E22" s="23"/>
      <c r="F22" s="23"/>
      <c r="G22" s="23"/>
      <c r="H22" s="23"/>
      <c r="I22" s="23"/>
      <c r="J22" s="23"/>
    </row>
    <row r="23" spans="2:21" ht="36" customHeight="1">
      <c r="B23" s="333" t="s">
        <v>1101</v>
      </c>
      <c r="C23" s="333"/>
      <c r="D23" s="333"/>
      <c r="E23" s="333"/>
      <c r="F23" s="333"/>
      <c r="G23" s="333"/>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45" t="str">
        <f>BIL!C19</f>
        <v>IMOVINA (AOP 002+074)</v>
      </c>
      <c r="C24" s="346">
        <f>BIL!D19</f>
        <v>0</v>
      </c>
      <c r="D24" s="346">
        <f>BIL!E19</f>
        <v>0</v>
      </c>
      <c r="E24" s="346">
        <f>BIL!F19</f>
        <v>0</v>
      </c>
      <c r="F24" s="346">
        <f>BIL!G19</f>
        <v>0</v>
      </c>
      <c r="G24" s="346">
        <f>BIL!H19</f>
        <v>0</v>
      </c>
      <c r="H24" s="211">
        <f>BIL!I19</f>
        <v>1</v>
      </c>
      <c r="I24" s="213">
        <f>BIL!J19</f>
        <v>1255847</v>
      </c>
      <c r="J24" s="213">
        <f>BIL!K19</f>
        <v>1150048</v>
      </c>
      <c r="M24" s="31">
        <v>2</v>
      </c>
      <c r="N24" s="32" t="s">
        <v>1382</v>
      </c>
      <c r="O24" s="33">
        <v>14</v>
      </c>
      <c r="P24" s="27"/>
      <c r="Q24" s="34" t="s">
        <v>124</v>
      </c>
      <c r="R24" s="28" t="s">
        <v>125</v>
      </c>
      <c r="S24" s="27"/>
      <c r="T24" s="35" t="s">
        <v>1543</v>
      </c>
      <c r="U24" s="35" t="s">
        <v>338</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1255847</v>
      </c>
      <c r="J25" s="216">
        <f>BIL!K164</f>
        <v>1150048</v>
      </c>
      <c r="M25" s="31">
        <v>3</v>
      </c>
      <c r="N25" s="32" t="s">
        <v>1698</v>
      </c>
      <c r="O25" s="33">
        <v>16</v>
      </c>
      <c r="P25" s="27"/>
      <c r="Q25" s="34" t="s">
        <v>126</v>
      </c>
      <c r="R25" s="27" t="s">
        <v>127</v>
      </c>
      <c r="S25" s="27"/>
      <c r="T25" s="35" t="s">
        <v>339</v>
      </c>
      <c r="U25" s="35" t="s">
        <v>340</v>
      </c>
    </row>
    <row r="26" spans="2:21" ht="36">
      <c r="B26" s="333" t="s">
        <v>1105</v>
      </c>
      <c r="C26" s="333"/>
      <c r="D26" s="333"/>
      <c r="E26" s="333"/>
      <c r="F26" s="333"/>
      <c r="G26" s="333"/>
      <c r="H26" s="222" t="s">
        <v>269</v>
      </c>
      <c r="I26" s="217" t="s">
        <v>1106</v>
      </c>
      <c r="J26" s="218" t="s">
        <v>2325</v>
      </c>
      <c r="M26" s="31">
        <v>4</v>
      </c>
      <c r="N26" s="32" t="s">
        <v>1471</v>
      </c>
      <c r="O26" s="33">
        <v>8</v>
      </c>
      <c r="P26" s="27"/>
      <c r="Q26" s="34"/>
      <c r="R26" s="27"/>
      <c r="S26" s="27"/>
      <c r="T26" s="35" t="s">
        <v>341</v>
      </c>
      <c r="U26" s="35" t="s">
        <v>342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724961</v>
      </c>
      <c r="J27" s="213">
        <f>PRRAS!K19</f>
        <v>685912</v>
      </c>
      <c r="M27" s="31">
        <v>5</v>
      </c>
      <c r="N27" s="32" t="s">
        <v>2394</v>
      </c>
      <c r="O27" s="33">
        <v>18</v>
      </c>
      <c r="P27" s="27"/>
      <c r="Q27" s="27"/>
      <c r="R27" s="27"/>
      <c r="S27" s="27"/>
      <c r="T27" s="35" t="s">
        <v>343</v>
      </c>
      <c r="U27" s="35" t="s">
        <v>782</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709495</v>
      </c>
      <c r="J28" s="215">
        <f>PRRAS!K167</f>
        <v>674635</v>
      </c>
      <c r="M28" s="31">
        <v>6</v>
      </c>
      <c r="N28" s="32" t="s">
        <v>2395</v>
      </c>
      <c r="O28" s="33">
        <v>18</v>
      </c>
      <c r="P28" s="27"/>
      <c r="Q28" s="27"/>
      <c r="R28" s="27"/>
      <c r="S28" s="27"/>
      <c r="T28" s="35" t="s">
        <v>783</v>
      </c>
      <c r="U28" s="35" t="s">
        <v>784</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41577</v>
      </c>
      <c r="J29" s="215">
        <f>PRRAS!K173</f>
        <v>52854</v>
      </c>
      <c r="M29" s="31">
        <v>7</v>
      </c>
      <c r="N29" s="32" t="s">
        <v>2627</v>
      </c>
      <c r="O29" s="33">
        <v>4</v>
      </c>
      <c r="P29" s="27"/>
      <c r="Q29" s="27"/>
      <c r="R29" s="27"/>
      <c r="S29" s="27"/>
      <c r="T29" s="35" t="s">
        <v>785</v>
      </c>
      <c r="U29" s="35" t="s">
        <v>786</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3.75" hidden="1">
      <c r="B31" s="333" t="s">
        <v>1107</v>
      </c>
      <c r="C31" s="333"/>
      <c r="D31" s="333"/>
      <c r="E31" s="333"/>
      <c r="F31" s="333"/>
      <c r="G31" s="333"/>
      <c r="H31" s="222" t="s">
        <v>269</v>
      </c>
      <c r="I31" s="217" t="s">
        <v>1106</v>
      </c>
      <c r="J31" s="218" t="s">
        <v>2325</v>
      </c>
      <c r="M31" s="31">
        <v>9</v>
      </c>
      <c r="N31" s="32" t="s">
        <v>1750</v>
      </c>
      <c r="O31" s="33">
        <v>17</v>
      </c>
      <c r="P31" s="27"/>
      <c r="Q31" s="27"/>
      <c r="R31" s="27"/>
      <c r="S31" s="27"/>
      <c r="T31" s="35" t="s">
        <v>789</v>
      </c>
      <c r="U31" s="35" t="s">
        <v>790</v>
      </c>
    </row>
    <row r="32" spans="2:21" ht="18" customHeight="1" hidden="1">
      <c r="B32" s="349"/>
      <c r="C32" s="346"/>
      <c r="D32" s="346"/>
      <c r="E32" s="346"/>
      <c r="F32" s="346"/>
      <c r="G32" s="346"/>
      <c r="H32" s="211"/>
      <c r="I32" s="213"/>
      <c r="J32" s="213"/>
      <c r="M32" s="31">
        <v>10</v>
      </c>
      <c r="N32" s="32" t="s">
        <v>2073</v>
      </c>
      <c r="O32" s="33">
        <v>12</v>
      </c>
      <c r="P32" s="27"/>
      <c r="Q32" s="27"/>
      <c r="R32" s="27"/>
      <c r="S32" s="27"/>
      <c r="T32" s="35" t="s">
        <v>791</v>
      </c>
      <c r="U32" s="35" t="s">
        <v>792</v>
      </c>
    </row>
    <row r="33" spans="2:21" ht="18" customHeight="1" hidden="1">
      <c r="B33" s="331"/>
      <c r="C33" s="332"/>
      <c r="D33" s="332"/>
      <c r="E33" s="332"/>
      <c r="F33" s="332"/>
      <c r="G33" s="332"/>
      <c r="H33" s="212"/>
      <c r="I33" s="216"/>
      <c r="J33" s="216"/>
      <c r="M33" s="31">
        <v>11</v>
      </c>
      <c r="N33" s="32" t="s">
        <v>1024</v>
      </c>
      <c r="O33" s="33">
        <v>2</v>
      </c>
      <c r="P33" s="27"/>
      <c r="Q33" s="27">
        <v>1</v>
      </c>
      <c r="R33" s="27" t="s">
        <v>939</v>
      </c>
      <c r="S33" s="27"/>
      <c r="T33" s="35" t="s">
        <v>793</v>
      </c>
      <c r="U33" s="35" t="s">
        <v>794</v>
      </c>
    </row>
    <row r="34" spans="2:21" ht="36">
      <c r="B34" s="333" t="s">
        <v>1108</v>
      </c>
      <c r="C34" s="333"/>
      <c r="D34" s="333"/>
      <c r="E34" s="333"/>
      <c r="F34" s="333"/>
      <c r="G34" s="333"/>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39" t="s">
        <v>1111</v>
      </c>
      <c r="C39" s="339"/>
      <c r="D39" s="336" t="s">
        <v>3079</v>
      </c>
      <c r="E39" s="343"/>
      <c r="F39" s="344"/>
      <c r="G39" s="25"/>
      <c r="H39" s="360" t="s">
        <v>1761</v>
      </c>
      <c r="I39" s="360"/>
      <c r="J39" s="360"/>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39" t="s">
        <v>1112</v>
      </c>
      <c r="C41" s="339"/>
      <c r="D41" s="350" t="s">
        <v>3083</v>
      </c>
      <c r="E41" s="351"/>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39" t="s">
        <v>1854</v>
      </c>
      <c r="C43" s="339"/>
      <c r="D43" s="336" t="s">
        <v>3080</v>
      </c>
      <c r="E43" s="343"/>
      <c r="F43" s="344"/>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39" t="s">
        <v>1544</v>
      </c>
      <c r="C45" s="339"/>
      <c r="D45" s="336" t="s">
        <v>3081</v>
      </c>
      <c r="E45" s="338"/>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39" t="s">
        <v>2134</v>
      </c>
      <c r="C47" s="339"/>
      <c r="D47" s="336" t="s">
        <v>3081</v>
      </c>
      <c r="E47" s="337"/>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39" t="s">
        <v>1856</v>
      </c>
      <c r="C49" s="358"/>
      <c r="D49" s="336" t="s">
        <v>3082</v>
      </c>
      <c r="E49" s="343"/>
      <c r="F49" s="344"/>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59" t="s">
        <v>1693</v>
      </c>
      <c r="J51" s="359"/>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6" t="str">
        <f>"Verzija Excel datoteke: "&amp;MID(PraviPod707!G30,1,1)&amp;"."&amp;MID(PraviPod707!G30,2,1)&amp;"."&amp;MID(PraviPod707!G30,3,1)&amp;"."</f>
        <v>Verzija Excel datoteke: 6.0.1.</v>
      </c>
      <c r="C53" s="357"/>
      <c r="H53" s="20"/>
      <c r="I53" s="359" t="s">
        <v>1694</v>
      </c>
      <c r="J53" s="359"/>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91" activePane="bottomLeft" state="frozen"/>
      <selection pane="topLeft" activeCell="A1" sqref="A1"/>
      <selection pane="bottomLeft" activeCell="D199" sqref="D199"/>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1779</v>
      </c>
      <c r="L3" s="408"/>
    </row>
    <row r="4" spans="2:12" ht="30" customHeight="1">
      <c r="B4" s="400" t="s">
        <v>1499</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2860</v>
      </c>
    </row>
    <row r="7" spans="2:16" s="118" customFormat="1" ht="18" customHeight="1" thickBot="1">
      <c r="B7" s="409" t="s">
        <v>2104</v>
      </c>
      <c r="C7" s="410"/>
      <c r="D7" s="411" t="str">
        <f>IF(RefStr!N4=1,IF(RefStr!C7&lt;&gt;"",RefStr!C7,""),"")</f>
        <v>PUČKO OTVORENO UČILIŠTE DONJA STUBICA</v>
      </c>
      <c r="E7" s="412"/>
      <c r="F7" s="412"/>
      <c r="G7" s="412"/>
      <c r="H7" s="412"/>
      <c r="I7" s="412"/>
      <c r="J7" s="412"/>
      <c r="K7" s="412"/>
      <c r="L7" s="412"/>
      <c r="P7" s="27" t="s">
        <v>1816</v>
      </c>
    </row>
    <row r="8" spans="2:12" s="118" customFormat="1" ht="18" customHeight="1" thickBot="1">
      <c r="B8" s="409" t="s">
        <v>268</v>
      </c>
      <c r="C8" s="409"/>
      <c r="D8" s="231">
        <f>IF(RefStr!N4=1,IF(RefStr!C9&lt;&gt;"",RefStr!C9,""),"")</f>
        <v>49240</v>
      </c>
      <c r="E8" s="121"/>
      <c r="F8" s="128" t="s">
        <v>271</v>
      </c>
      <c r="G8" s="413" t="str">
        <f>IF(RefStr!N4=1,IF(RefStr!E9&lt;&gt;"",RefStr!E9,""),"")</f>
        <v>DONJA STUBICA</v>
      </c>
      <c r="H8" s="414"/>
      <c r="I8" s="414"/>
      <c r="J8" s="414"/>
      <c r="K8" s="414"/>
      <c r="L8" s="414"/>
    </row>
    <row r="9" spans="2:12" s="118" customFormat="1" ht="18" customHeight="1" thickBot="1">
      <c r="B9" s="409" t="s">
        <v>2105</v>
      </c>
      <c r="C9" s="409"/>
      <c r="D9" s="413" t="str">
        <f>IF(RefStr!N4=1,IF(RefStr!C11&lt;&gt;"",RefStr!C11,""),"")</f>
        <v>NOVA ULICA 1, DONJA STUBICA</v>
      </c>
      <c r="E9" s="413"/>
      <c r="F9" s="413"/>
      <c r="G9" s="413"/>
      <c r="H9" s="413"/>
      <c r="I9" s="413"/>
      <c r="J9" s="413"/>
      <c r="K9" s="413"/>
      <c r="L9" s="413"/>
    </row>
    <row r="10" spans="2:12" s="118" customFormat="1" ht="18" customHeight="1" thickBot="1">
      <c r="B10" s="409" t="s">
        <v>969</v>
      </c>
      <c r="C10" s="409" t="s">
        <v>1098</v>
      </c>
      <c r="D10" s="418" t="str">
        <f>IF(RefStr!N4=1,IF(RefStr!C13&lt;&gt;"",RefStr!C13,""),"")</f>
        <v>HR0523600001101411321</v>
      </c>
      <c r="E10" s="419"/>
      <c r="F10" s="419"/>
      <c r="G10" s="122"/>
      <c r="H10" s="122"/>
      <c r="I10" s="136"/>
      <c r="J10" s="128" t="s">
        <v>2882</v>
      </c>
      <c r="K10" s="227">
        <f>IF(RefStr!N4=1,IF(RefStr!J9&lt;&gt;"",RefStr!J9,""),"")</f>
        <v>31402</v>
      </c>
      <c r="L10" s="136"/>
    </row>
    <row r="11" spans="2:12" s="118" customFormat="1" ht="18" customHeight="1" thickBot="1">
      <c r="B11" s="423" t="s">
        <v>2107</v>
      </c>
      <c r="C11" s="424"/>
      <c r="D11" s="120" t="str">
        <f>IF(RefStr!N4=1,IF(RefStr!C15&lt;&gt;"",RefStr!C15,""),"")</f>
        <v>8559</v>
      </c>
      <c r="E11" s="232" t="str">
        <f>IF(RefStr!D15&lt;&gt;"",RefStr!D15,"")</f>
        <v>Ostalo obrazovanje i poučavanje, d. n.</v>
      </c>
      <c r="F11" s="123"/>
      <c r="G11" s="136"/>
      <c r="H11" s="136"/>
      <c r="I11" s="137"/>
      <c r="J11" s="208" t="s">
        <v>1735</v>
      </c>
      <c r="K11" s="226" t="str">
        <f>IF(RefStr!N4=1,IF(RefStr!J11&lt;&gt;"",RefStr!J11,""),"")</f>
        <v>03039331</v>
      </c>
      <c r="L11" s="136"/>
    </row>
    <row r="12" spans="2:12" s="118" customFormat="1" ht="18" customHeight="1" thickBot="1">
      <c r="B12" s="409" t="s">
        <v>1100</v>
      </c>
      <c r="C12" s="424"/>
      <c r="D12" s="124">
        <f>IF(RefStr!N4=1,IF(RefStr!C17&lt;&gt;"",RefStr!C17,""),"")</f>
        <v>79</v>
      </c>
      <c r="E12" s="233" t="str">
        <f>IF(RefStr!D17&lt;&gt;"",RefStr!D17,"")</f>
        <v>Grad/općina: DONJA STUBICA</v>
      </c>
      <c r="F12" s="125"/>
      <c r="G12" s="122"/>
      <c r="H12" s="122"/>
      <c r="I12" s="126"/>
      <c r="J12" s="208" t="s">
        <v>2883</v>
      </c>
      <c r="K12" s="425">
        <f>IF(RefStr!N4=1,IF(RefStr!J13&lt;&gt;"",RefStr!J13,""),"")</f>
        <v>43827410937</v>
      </c>
      <c r="L12" s="426"/>
    </row>
    <row r="13" spans="2:12" s="118" customFormat="1" ht="18" customHeight="1" thickBot="1">
      <c r="B13" s="136"/>
      <c r="C13" s="127"/>
      <c r="D13" s="262"/>
      <c r="E13" s="263"/>
      <c r="F13" s="263"/>
      <c r="G13" s="263"/>
      <c r="H13" s="263"/>
      <c r="I13" s="423" t="s">
        <v>1099</v>
      </c>
      <c r="J13" s="424"/>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2</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row>
    <row r="16" spans="2:12" ht="45">
      <c r="B16" s="90" t="s">
        <v>2147</v>
      </c>
      <c r="C16" s="455" t="s">
        <v>270</v>
      </c>
      <c r="D16" s="455"/>
      <c r="E16" s="455"/>
      <c r="F16" s="455"/>
      <c r="G16" s="456"/>
      <c r="H16" s="456"/>
      <c r="I16" s="86" t="s">
        <v>269</v>
      </c>
      <c r="J16" s="87" t="s">
        <v>2110</v>
      </c>
      <c r="K16" s="88" t="s">
        <v>2325</v>
      </c>
      <c r="L16" s="89" t="s">
        <v>2707</v>
      </c>
    </row>
    <row r="17" spans="2:12" ht="12.75">
      <c r="B17" s="72">
        <v>1</v>
      </c>
      <c r="C17" s="445">
        <v>2</v>
      </c>
      <c r="D17" s="446"/>
      <c r="E17" s="446"/>
      <c r="F17" s="446"/>
      <c r="G17" s="446"/>
      <c r="H17" s="446"/>
      <c r="I17" s="73">
        <v>3</v>
      </c>
      <c r="J17" s="73">
        <v>4</v>
      </c>
      <c r="K17" s="72">
        <v>5</v>
      </c>
      <c r="L17" s="72">
        <v>6</v>
      </c>
    </row>
    <row r="18" spans="2:12" ht="12.75">
      <c r="B18" s="437" t="s">
        <v>107</v>
      </c>
      <c r="C18" s="438"/>
      <c r="D18" s="438"/>
      <c r="E18" s="438"/>
      <c r="F18" s="438"/>
      <c r="G18" s="438"/>
      <c r="H18" s="438"/>
      <c r="I18" s="438"/>
      <c r="J18" s="438"/>
      <c r="K18" s="438"/>
      <c r="L18" s="439"/>
    </row>
    <row r="19" spans="2:12" ht="12.75" customHeight="1">
      <c r="B19" s="283">
        <v>3</v>
      </c>
      <c r="C19" s="452" t="s">
        <v>355</v>
      </c>
      <c r="D19" s="453"/>
      <c r="E19" s="453"/>
      <c r="F19" s="453"/>
      <c r="G19" s="453"/>
      <c r="H19" s="454"/>
      <c r="I19" s="140">
        <v>1</v>
      </c>
      <c r="J19" s="272">
        <f>J20+J23+J26+J29+J42+J58+J67</f>
        <v>724961</v>
      </c>
      <c r="K19" s="272">
        <f>K20+K23+K26+K29+K42+K58+K67</f>
        <v>685912</v>
      </c>
      <c r="L19" s="78">
        <f>IF(J19&gt;0,IF(K19/J19&gt;=100,"&gt;&gt;100",K19/J19*100),"-")</f>
        <v>94.61364128553123</v>
      </c>
    </row>
    <row r="20" spans="2:12" ht="12.75">
      <c r="B20" s="284">
        <v>31</v>
      </c>
      <c r="C20" s="386" t="s">
        <v>2329</v>
      </c>
      <c r="D20" s="386"/>
      <c r="E20" s="386"/>
      <c r="F20" s="386"/>
      <c r="G20" s="386"/>
      <c r="H20" s="386"/>
      <c r="I20" s="142">
        <v>2</v>
      </c>
      <c r="J20" s="273">
        <f>J21+J22</f>
        <v>168310</v>
      </c>
      <c r="K20" s="273">
        <f>K21+K22</f>
        <v>86705</v>
      </c>
      <c r="L20" s="79">
        <f>IF(J20&gt;0,IF(K20/J20&gt;=100,"&gt;&gt;100",K20/J20*100),"-")</f>
        <v>51.515061493672384</v>
      </c>
    </row>
    <row r="21" spans="2:12" ht="12.75">
      <c r="B21" s="284">
        <v>3111</v>
      </c>
      <c r="C21" s="386" t="s">
        <v>959</v>
      </c>
      <c r="D21" s="386"/>
      <c r="E21" s="386"/>
      <c r="F21" s="386"/>
      <c r="G21" s="386"/>
      <c r="H21" s="386"/>
      <c r="I21" s="142">
        <v>3</v>
      </c>
      <c r="J21" s="80">
        <v>0</v>
      </c>
      <c r="K21" s="80">
        <v>0</v>
      </c>
      <c r="L21" s="79" t="str">
        <f aca="true" t="shared" si="0" ref="L21:L69">IF(J21&gt;0,IF(K21/J21&gt;=100,"&gt;&gt;100",K21/J21*100),"-")</f>
        <v>-</v>
      </c>
    </row>
    <row r="22" spans="2:12" ht="12.75">
      <c r="B22" s="284">
        <v>3112</v>
      </c>
      <c r="C22" s="386" t="s">
        <v>960</v>
      </c>
      <c r="D22" s="386"/>
      <c r="E22" s="386"/>
      <c r="F22" s="386"/>
      <c r="G22" s="386"/>
      <c r="H22" s="386"/>
      <c r="I22" s="142">
        <v>4</v>
      </c>
      <c r="J22" s="80">
        <v>168310</v>
      </c>
      <c r="K22" s="80">
        <v>86705</v>
      </c>
      <c r="L22" s="79">
        <f t="shared" si="0"/>
        <v>51.515061493672384</v>
      </c>
    </row>
    <row r="23" spans="2:12" ht="12.75">
      <c r="B23" s="284">
        <v>32</v>
      </c>
      <c r="C23" s="386" t="s">
        <v>2330</v>
      </c>
      <c r="D23" s="386"/>
      <c r="E23" s="386"/>
      <c r="F23" s="386"/>
      <c r="G23" s="386"/>
      <c r="H23" s="386"/>
      <c r="I23" s="142">
        <v>5</v>
      </c>
      <c r="J23" s="273">
        <f>J24+J25</f>
        <v>17307</v>
      </c>
      <c r="K23" s="273">
        <f>K24+K25</f>
        <v>14233</v>
      </c>
      <c r="L23" s="79">
        <f t="shared" si="0"/>
        <v>82.238400647137</v>
      </c>
    </row>
    <row r="24" spans="2:12" ht="12.75">
      <c r="B24" s="284">
        <v>3211</v>
      </c>
      <c r="C24" s="386" t="s">
        <v>977</v>
      </c>
      <c r="D24" s="386"/>
      <c r="E24" s="386"/>
      <c r="F24" s="386"/>
      <c r="G24" s="386"/>
      <c r="H24" s="386"/>
      <c r="I24" s="142">
        <v>6</v>
      </c>
      <c r="J24" s="80">
        <v>17307</v>
      </c>
      <c r="K24" s="80">
        <v>14233</v>
      </c>
      <c r="L24" s="79">
        <f t="shared" si="0"/>
        <v>82.238400647137</v>
      </c>
    </row>
    <row r="25" spans="2:12" ht="12.75">
      <c r="B25" s="284">
        <v>3212</v>
      </c>
      <c r="C25" s="386" t="s">
        <v>961</v>
      </c>
      <c r="D25" s="386"/>
      <c r="E25" s="386"/>
      <c r="F25" s="386"/>
      <c r="G25" s="386"/>
      <c r="H25" s="386"/>
      <c r="I25" s="142">
        <v>7</v>
      </c>
      <c r="J25" s="80">
        <v>0</v>
      </c>
      <c r="K25" s="80">
        <v>0</v>
      </c>
      <c r="L25" s="79" t="str">
        <f t="shared" si="0"/>
        <v>-</v>
      </c>
    </row>
    <row r="26" spans="2:12" ht="12.75">
      <c r="B26" s="284">
        <v>33</v>
      </c>
      <c r="C26" s="386" t="s">
        <v>2331</v>
      </c>
      <c r="D26" s="386"/>
      <c r="E26" s="386"/>
      <c r="F26" s="386"/>
      <c r="G26" s="386"/>
      <c r="H26" s="386"/>
      <c r="I26" s="142">
        <v>8</v>
      </c>
      <c r="J26" s="273">
        <f>J27+J28</f>
        <v>406217</v>
      </c>
      <c r="K26" s="273">
        <f>K27+K28</f>
        <v>450000</v>
      </c>
      <c r="L26" s="79">
        <f t="shared" si="0"/>
        <v>110.77822937001652</v>
      </c>
    </row>
    <row r="27" spans="2:12" ht="12.75">
      <c r="B27" s="284">
        <v>3311</v>
      </c>
      <c r="C27" s="386" t="s">
        <v>962</v>
      </c>
      <c r="D27" s="386"/>
      <c r="E27" s="386"/>
      <c r="F27" s="386"/>
      <c r="G27" s="386"/>
      <c r="H27" s="386"/>
      <c r="I27" s="142">
        <v>9</v>
      </c>
      <c r="J27" s="80">
        <v>406217</v>
      </c>
      <c r="K27" s="80">
        <v>450000</v>
      </c>
      <c r="L27" s="79">
        <f t="shared" si="0"/>
        <v>110.77822937001652</v>
      </c>
    </row>
    <row r="28" spans="2:12" ht="12.75">
      <c r="B28" s="284">
        <v>3312</v>
      </c>
      <c r="C28" s="386" t="s">
        <v>963</v>
      </c>
      <c r="D28" s="386"/>
      <c r="E28" s="386"/>
      <c r="F28" s="386"/>
      <c r="G28" s="386"/>
      <c r="H28" s="386"/>
      <c r="I28" s="142">
        <v>10</v>
      </c>
      <c r="J28" s="80">
        <v>0</v>
      </c>
      <c r="K28" s="80">
        <v>0</v>
      </c>
      <c r="L28" s="79" t="str">
        <f t="shared" si="0"/>
        <v>-</v>
      </c>
    </row>
    <row r="29" spans="2:12" ht="12.75">
      <c r="B29" s="284">
        <v>34</v>
      </c>
      <c r="C29" s="386" t="s">
        <v>2332</v>
      </c>
      <c r="D29" s="386"/>
      <c r="E29" s="386"/>
      <c r="F29" s="386"/>
      <c r="G29" s="386"/>
      <c r="H29" s="386"/>
      <c r="I29" s="142">
        <v>11</v>
      </c>
      <c r="J29" s="273">
        <f>J30+J39</f>
        <v>920</v>
      </c>
      <c r="K29" s="273">
        <f>K30+K39</f>
        <v>9</v>
      </c>
      <c r="L29" s="79">
        <f t="shared" si="0"/>
        <v>0.9782608695652175</v>
      </c>
    </row>
    <row r="30" spans="2:12" ht="12.75">
      <c r="B30" s="284">
        <v>341</v>
      </c>
      <c r="C30" s="386" t="s">
        <v>2333</v>
      </c>
      <c r="D30" s="386"/>
      <c r="E30" s="386"/>
      <c r="F30" s="386"/>
      <c r="G30" s="386"/>
      <c r="H30" s="386"/>
      <c r="I30" s="142">
        <v>12</v>
      </c>
      <c r="J30" s="273">
        <f>SUM(J31:J38)</f>
        <v>920</v>
      </c>
      <c r="K30" s="273">
        <f>SUM(K31:K38)</f>
        <v>9</v>
      </c>
      <c r="L30" s="79">
        <f t="shared" si="0"/>
        <v>0.9782608695652175</v>
      </c>
    </row>
    <row r="31" spans="2:12" ht="12.75">
      <c r="B31" s="284">
        <v>3411</v>
      </c>
      <c r="C31" s="386" t="s">
        <v>964</v>
      </c>
      <c r="D31" s="386"/>
      <c r="E31" s="386"/>
      <c r="F31" s="386"/>
      <c r="G31" s="386"/>
      <c r="H31" s="386"/>
      <c r="I31" s="142">
        <v>13</v>
      </c>
      <c r="J31" s="80">
        <v>0</v>
      </c>
      <c r="K31" s="80">
        <v>0</v>
      </c>
      <c r="L31" s="79" t="str">
        <f t="shared" si="0"/>
        <v>-</v>
      </c>
    </row>
    <row r="32" spans="2:12" ht="12.75">
      <c r="B32" s="284">
        <v>3412</v>
      </c>
      <c r="C32" s="386" t="s">
        <v>965</v>
      </c>
      <c r="D32" s="386"/>
      <c r="E32" s="386"/>
      <c r="F32" s="386"/>
      <c r="G32" s="386"/>
      <c r="H32" s="386"/>
      <c r="I32" s="142">
        <v>14</v>
      </c>
      <c r="J32" s="80">
        <v>0</v>
      </c>
      <c r="K32" s="80">
        <v>0</v>
      </c>
      <c r="L32" s="79" t="str">
        <f t="shared" si="0"/>
        <v>-</v>
      </c>
    </row>
    <row r="33" spans="2:12" ht="12.75">
      <c r="B33" s="284">
        <v>3413</v>
      </c>
      <c r="C33" s="386" t="s">
        <v>966</v>
      </c>
      <c r="D33" s="386"/>
      <c r="E33" s="386"/>
      <c r="F33" s="386"/>
      <c r="G33" s="386"/>
      <c r="H33" s="386"/>
      <c r="I33" s="142">
        <v>15</v>
      </c>
      <c r="J33" s="80">
        <v>9</v>
      </c>
      <c r="K33" s="80">
        <v>9</v>
      </c>
      <c r="L33" s="79">
        <f t="shared" si="0"/>
        <v>100</v>
      </c>
    </row>
    <row r="34" spans="2:12" ht="12.75">
      <c r="B34" s="284">
        <v>3414</v>
      </c>
      <c r="C34" s="386" t="s">
        <v>967</v>
      </c>
      <c r="D34" s="386"/>
      <c r="E34" s="386"/>
      <c r="F34" s="386"/>
      <c r="G34" s="386"/>
      <c r="H34" s="386"/>
      <c r="I34" s="142">
        <v>16</v>
      </c>
      <c r="J34" s="80">
        <v>911</v>
      </c>
      <c r="K34" s="80">
        <v>0</v>
      </c>
      <c r="L34" s="79">
        <f t="shared" si="0"/>
        <v>0</v>
      </c>
    </row>
    <row r="35" spans="2:12" ht="12.75">
      <c r="B35" s="284">
        <v>3415</v>
      </c>
      <c r="C35" s="386" t="s">
        <v>968</v>
      </c>
      <c r="D35" s="386"/>
      <c r="E35" s="386"/>
      <c r="F35" s="386"/>
      <c r="G35" s="386"/>
      <c r="H35" s="386"/>
      <c r="I35" s="142">
        <v>17</v>
      </c>
      <c r="J35" s="80">
        <v>0</v>
      </c>
      <c r="K35" s="80">
        <v>0</v>
      </c>
      <c r="L35" s="79" t="str">
        <f t="shared" si="0"/>
        <v>-</v>
      </c>
    </row>
    <row r="36" spans="2:12" ht="12.75">
      <c r="B36" s="284">
        <v>3416</v>
      </c>
      <c r="C36" s="386" t="s">
        <v>2047</v>
      </c>
      <c r="D36" s="386"/>
      <c r="E36" s="386"/>
      <c r="F36" s="386"/>
      <c r="G36" s="386"/>
      <c r="H36" s="386"/>
      <c r="I36" s="142">
        <v>18</v>
      </c>
      <c r="J36" s="80">
        <v>0</v>
      </c>
      <c r="K36" s="80">
        <v>0</v>
      </c>
      <c r="L36" s="79" t="str">
        <f t="shared" si="0"/>
        <v>-</v>
      </c>
    </row>
    <row r="37" spans="2:12" ht="12.75">
      <c r="B37" s="284">
        <v>3417</v>
      </c>
      <c r="C37" s="449" t="s">
        <v>2048</v>
      </c>
      <c r="D37" s="449"/>
      <c r="E37" s="449"/>
      <c r="F37" s="449"/>
      <c r="G37" s="449"/>
      <c r="H37" s="449"/>
      <c r="I37" s="142">
        <v>19</v>
      </c>
      <c r="J37" s="80">
        <v>0</v>
      </c>
      <c r="K37" s="80">
        <v>0</v>
      </c>
      <c r="L37" s="79" t="str">
        <f t="shared" si="0"/>
        <v>-</v>
      </c>
    </row>
    <row r="38" spans="2:12" ht="12.75">
      <c r="B38" s="284">
        <v>3418</v>
      </c>
      <c r="C38" s="386" t="s">
        <v>2049</v>
      </c>
      <c r="D38" s="386"/>
      <c r="E38" s="386"/>
      <c r="F38" s="386"/>
      <c r="G38" s="386"/>
      <c r="H38" s="386"/>
      <c r="I38" s="142">
        <v>20</v>
      </c>
      <c r="J38" s="80">
        <v>0</v>
      </c>
      <c r="K38" s="80">
        <v>0</v>
      </c>
      <c r="L38" s="79" t="str">
        <f t="shared" si="0"/>
        <v>-</v>
      </c>
    </row>
    <row r="39" spans="2:12" ht="12.75">
      <c r="B39" s="284">
        <v>342</v>
      </c>
      <c r="C39" s="386" t="s">
        <v>2851</v>
      </c>
      <c r="D39" s="386"/>
      <c r="E39" s="386"/>
      <c r="F39" s="386"/>
      <c r="G39" s="386"/>
      <c r="H39" s="386"/>
      <c r="I39" s="142">
        <v>21</v>
      </c>
      <c r="J39" s="273">
        <f>J40+J41</f>
        <v>0</v>
      </c>
      <c r="K39" s="273">
        <f>K40+K41</f>
        <v>0</v>
      </c>
      <c r="L39" s="79" t="str">
        <f t="shared" si="0"/>
        <v>-</v>
      </c>
    </row>
    <row r="40" spans="2:12" ht="12.75">
      <c r="B40" s="284">
        <v>3421</v>
      </c>
      <c r="C40" s="386" t="s">
        <v>2050</v>
      </c>
      <c r="D40" s="386"/>
      <c r="E40" s="386"/>
      <c r="F40" s="386"/>
      <c r="G40" s="386"/>
      <c r="H40" s="386"/>
      <c r="I40" s="142">
        <v>22</v>
      </c>
      <c r="J40" s="80">
        <v>0</v>
      </c>
      <c r="K40" s="80">
        <v>0</v>
      </c>
      <c r="L40" s="79" t="str">
        <f t="shared" si="0"/>
        <v>-</v>
      </c>
    </row>
    <row r="41" spans="2:12" ht="12.75">
      <c r="B41" s="284">
        <v>3422</v>
      </c>
      <c r="C41" s="386" t="s">
        <v>2051</v>
      </c>
      <c r="D41" s="386"/>
      <c r="E41" s="386"/>
      <c r="F41" s="386"/>
      <c r="G41" s="386"/>
      <c r="H41" s="386"/>
      <c r="I41" s="142">
        <v>23</v>
      </c>
      <c r="J41" s="80">
        <v>0</v>
      </c>
      <c r="K41" s="80">
        <v>0</v>
      </c>
      <c r="L41" s="79" t="str">
        <f t="shared" si="0"/>
        <v>-</v>
      </c>
    </row>
    <row r="42" spans="2:12" ht="12.75" customHeight="1">
      <c r="B42" s="284">
        <v>35</v>
      </c>
      <c r="C42" s="444" t="s">
        <v>356</v>
      </c>
      <c r="D42" s="440"/>
      <c r="E42" s="440"/>
      <c r="F42" s="440"/>
      <c r="G42" s="440"/>
      <c r="H42" s="441"/>
      <c r="I42" s="142">
        <v>24</v>
      </c>
      <c r="J42" s="273">
        <f>J43+J48+J51+J54+J55</f>
        <v>132207</v>
      </c>
      <c r="K42" s="273">
        <f>K43+K48+K51+K54+K55</f>
        <v>134965</v>
      </c>
      <c r="L42" s="79">
        <f t="shared" si="0"/>
        <v>102.08612251998758</v>
      </c>
    </row>
    <row r="43" spans="2:12" ht="12.75" customHeight="1">
      <c r="B43" s="284">
        <v>351</v>
      </c>
      <c r="C43" s="385" t="s">
        <v>348</v>
      </c>
      <c r="D43" s="385"/>
      <c r="E43" s="385"/>
      <c r="F43" s="385"/>
      <c r="G43" s="385"/>
      <c r="H43" s="385"/>
      <c r="I43" s="142">
        <v>25</v>
      </c>
      <c r="J43" s="273">
        <f>SUM(J44:J47)</f>
        <v>125493</v>
      </c>
      <c r="K43" s="273">
        <f>SUM(K44:K47)</f>
        <v>131828</v>
      </c>
      <c r="L43" s="79">
        <f t="shared" si="0"/>
        <v>105.04809033173166</v>
      </c>
    </row>
    <row r="44" spans="2:12" ht="12.75">
      <c r="B44" s="284">
        <v>3511</v>
      </c>
      <c r="C44" s="386" t="s">
        <v>2052</v>
      </c>
      <c r="D44" s="386"/>
      <c r="E44" s="386"/>
      <c r="F44" s="386"/>
      <c r="G44" s="386"/>
      <c r="H44" s="386"/>
      <c r="I44" s="142">
        <v>26</v>
      </c>
      <c r="J44" s="80">
        <v>110020</v>
      </c>
      <c r="K44" s="80">
        <v>116622</v>
      </c>
      <c r="L44" s="79">
        <f t="shared" si="0"/>
        <v>106.00072714051991</v>
      </c>
    </row>
    <row r="45" spans="2:12" ht="12.75">
      <c r="B45" s="284">
        <v>3512</v>
      </c>
      <c r="C45" s="386" t="s">
        <v>2053</v>
      </c>
      <c r="D45" s="386"/>
      <c r="E45" s="386"/>
      <c r="F45" s="386"/>
      <c r="G45" s="386"/>
      <c r="H45" s="386"/>
      <c r="I45" s="142">
        <v>27</v>
      </c>
      <c r="J45" s="80">
        <v>15473</v>
      </c>
      <c r="K45" s="80">
        <v>15206</v>
      </c>
      <c r="L45" s="79">
        <f t="shared" si="0"/>
        <v>98.27441349447425</v>
      </c>
    </row>
    <row r="46" spans="2:12" ht="12.75" customHeight="1">
      <c r="B46" s="284">
        <v>3513</v>
      </c>
      <c r="C46" s="385" t="s">
        <v>344</v>
      </c>
      <c r="D46" s="385"/>
      <c r="E46" s="385"/>
      <c r="F46" s="385"/>
      <c r="G46" s="385"/>
      <c r="H46" s="385"/>
      <c r="I46" s="142">
        <v>28</v>
      </c>
      <c r="J46" s="80">
        <v>0</v>
      </c>
      <c r="K46" s="80">
        <v>0</v>
      </c>
      <c r="L46" s="79" t="str">
        <f>IF(J46&gt;0,IF(K46/J46&gt;=100,"&gt;&gt;100",K46/J46*100),"-")</f>
        <v>-</v>
      </c>
    </row>
    <row r="47" spans="2:12" ht="24.75" customHeight="1">
      <c r="B47" s="284">
        <v>3514</v>
      </c>
      <c r="C47" s="385" t="s">
        <v>345</v>
      </c>
      <c r="D47" s="385"/>
      <c r="E47" s="385"/>
      <c r="F47" s="385"/>
      <c r="G47" s="385"/>
      <c r="H47" s="385"/>
      <c r="I47" s="142">
        <v>29</v>
      </c>
      <c r="J47" s="80">
        <v>0</v>
      </c>
      <c r="K47" s="80">
        <v>0</v>
      </c>
      <c r="L47" s="79" t="str">
        <f>IF(J47&gt;0,IF(K47/J47&gt;=100,"&gt;&gt;100",K47/J47*100),"-")</f>
        <v>-</v>
      </c>
    </row>
    <row r="48" spans="2:12" ht="12.75" customHeight="1">
      <c r="B48" s="284">
        <v>352</v>
      </c>
      <c r="C48" s="447" t="s">
        <v>347</v>
      </c>
      <c r="D48" s="447"/>
      <c r="E48" s="447"/>
      <c r="F48" s="447"/>
      <c r="G48" s="447"/>
      <c r="H48" s="447"/>
      <c r="I48" s="142">
        <v>30</v>
      </c>
      <c r="J48" s="273">
        <f>J49+J50</f>
        <v>0</v>
      </c>
      <c r="K48" s="273">
        <f>K49+K50</f>
        <v>0</v>
      </c>
      <c r="L48" s="79" t="str">
        <f t="shared" si="0"/>
        <v>-</v>
      </c>
    </row>
    <row r="49" spans="2:12" ht="12.75">
      <c r="B49" s="284">
        <v>3521</v>
      </c>
      <c r="C49" s="385" t="s">
        <v>2756</v>
      </c>
      <c r="D49" s="385"/>
      <c r="E49" s="385"/>
      <c r="F49" s="385"/>
      <c r="G49" s="385"/>
      <c r="H49" s="385"/>
      <c r="I49" s="142">
        <v>31</v>
      </c>
      <c r="J49" s="80">
        <v>0</v>
      </c>
      <c r="K49" s="80">
        <v>0</v>
      </c>
      <c r="L49" s="79" t="str">
        <f>IF(J49&gt;0,IF(K49/J49&gt;=100,"&gt;&gt;100",K49/J49*100),"-")</f>
        <v>-</v>
      </c>
    </row>
    <row r="50" spans="2:12" ht="12.75">
      <c r="B50" s="284">
        <v>3522</v>
      </c>
      <c r="C50" s="385" t="s">
        <v>346</v>
      </c>
      <c r="D50" s="385"/>
      <c r="E50" s="385"/>
      <c r="F50" s="385"/>
      <c r="G50" s="385"/>
      <c r="H50" s="385"/>
      <c r="I50" s="142">
        <v>32</v>
      </c>
      <c r="J50" s="80">
        <v>0</v>
      </c>
      <c r="K50" s="80">
        <v>0</v>
      </c>
      <c r="L50" s="79" t="str">
        <f>IF(J50&gt;0,IF(K50/J50&gt;=100,"&gt;&gt;100",K50/J50*100),"-")</f>
        <v>-</v>
      </c>
    </row>
    <row r="51" spans="2:12" ht="12.75" customHeight="1">
      <c r="B51" s="284">
        <v>353</v>
      </c>
      <c r="C51" s="385" t="s">
        <v>349</v>
      </c>
      <c r="D51" s="385"/>
      <c r="E51" s="385"/>
      <c r="F51" s="385"/>
      <c r="G51" s="385"/>
      <c r="H51" s="385"/>
      <c r="I51" s="142">
        <v>33</v>
      </c>
      <c r="J51" s="273">
        <f>J52+J53</f>
        <v>3781</v>
      </c>
      <c r="K51" s="273">
        <f>K52+K53</f>
        <v>0</v>
      </c>
      <c r="L51" s="79">
        <f t="shared" si="0"/>
        <v>0</v>
      </c>
    </row>
    <row r="52" spans="2:12" ht="12.75" customHeight="1">
      <c r="B52" s="284">
        <v>3531</v>
      </c>
      <c r="C52" s="385" t="s">
        <v>923</v>
      </c>
      <c r="D52" s="385"/>
      <c r="E52" s="385"/>
      <c r="F52" s="385"/>
      <c r="G52" s="385"/>
      <c r="H52" s="385"/>
      <c r="I52" s="142">
        <v>34</v>
      </c>
      <c r="J52" s="80">
        <v>3781</v>
      </c>
      <c r="K52" s="80">
        <v>0</v>
      </c>
      <c r="L52" s="79">
        <f t="shared" si="0"/>
        <v>0</v>
      </c>
    </row>
    <row r="53" spans="2:12" ht="12.75" customHeight="1">
      <c r="B53" s="284">
        <v>3532</v>
      </c>
      <c r="C53" s="385" t="s">
        <v>350</v>
      </c>
      <c r="D53" s="385"/>
      <c r="E53" s="385"/>
      <c r="F53" s="385"/>
      <c r="G53" s="385"/>
      <c r="H53" s="385"/>
      <c r="I53" s="142">
        <v>35</v>
      </c>
      <c r="J53" s="80">
        <v>0</v>
      </c>
      <c r="K53" s="80">
        <v>0</v>
      </c>
      <c r="L53" s="79" t="str">
        <f t="shared" si="0"/>
        <v>-</v>
      </c>
    </row>
    <row r="54" spans="2:12" ht="12.75">
      <c r="B54" s="284">
        <v>354</v>
      </c>
      <c r="C54" s="386" t="s">
        <v>924</v>
      </c>
      <c r="D54" s="386"/>
      <c r="E54" s="386"/>
      <c r="F54" s="386"/>
      <c r="G54" s="386"/>
      <c r="H54" s="386"/>
      <c r="I54" s="142">
        <v>36</v>
      </c>
      <c r="J54" s="80">
        <v>0</v>
      </c>
      <c r="K54" s="80">
        <v>0</v>
      </c>
      <c r="L54" s="79" t="str">
        <f t="shared" si="0"/>
        <v>-</v>
      </c>
    </row>
    <row r="55" spans="2:12" ht="12.75" customHeight="1">
      <c r="B55" s="284">
        <v>355</v>
      </c>
      <c r="C55" s="385" t="s">
        <v>351</v>
      </c>
      <c r="D55" s="385"/>
      <c r="E55" s="385"/>
      <c r="F55" s="385"/>
      <c r="G55" s="385"/>
      <c r="H55" s="385"/>
      <c r="I55" s="142">
        <v>37</v>
      </c>
      <c r="J55" s="273">
        <f>J56+J57</f>
        <v>2933</v>
      </c>
      <c r="K55" s="273">
        <f>K56+K57</f>
        <v>3137</v>
      </c>
      <c r="L55" s="79">
        <f t="shared" si="0"/>
        <v>106.95533583361745</v>
      </c>
    </row>
    <row r="56" spans="2:12" ht="12.75" customHeight="1">
      <c r="B56" s="284">
        <v>3551</v>
      </c>
      <c r="C56" s="385" t="s">
        <v>925</v>
      </c>
      <c r="D56" s="385"/>
      <c r="E56" s="385"/>
      <c r="F56" s="385"/>
      <c r="G56" s="385"/>
      <c r="H56" s="385"/>
      <c r="I56" s="142">
        <v>38</v>
      </c>
      <c r="J56" s="80">
        <v>2933</v>
      </c>
      <c r="K56" s="80">
        <v>3137</v>
      </c>
      <c r="L56" s="79">
        <f>IF(J56&gt;0,IF(K56/J56&gt;=100,"&gt;&gt;100",K56/J56*100),"-")</f>
        <v>106.95533583361745</v>
      </c>
    </row>
    <row r="57" spans="2:12" ht="12.75" customHeight="1">
      <c r="B57" s="284">
        <v>3552</v>
      </c>
      <c r="C57" s="385" t="s">
        <v>352</v>
      </c>
      <c r="D57" s="385"/>
      <c r="E57" s="385"/>
      <c r="F57" s="385"/>
      <c r="G57" s="385"/>
      <c r="H57" s="385"/>
      <c r="I57" s="142">
        <v>39</v>
      </c>
      <c r="J57" s="80">
        <v>0</v>
      </c>
      <c r="K57" s="80">
        <v>0</v>
      </c>
      <c r="L57" s="79" t="str">
        <f>IF(J57&gt;0,IF(K57/J57&gt;=100,"&gt;&gt;100",K57/J57*100),"-")</f>
        <v>-</v>
      </c>
    </row>
    <row r="58" spans="2:12" ht="12.75" customHeight="1">
      <c r="B58" s="284">
        <v>36</v>
      </c>
      <c r="C58" s="444" t="s">
        <v>357</v>
      </c>
      <c r="D58" s="440"/>
      <c r="E58" s="440"/>
      <c r="F58" s="440"/>
      <c r="G58" s="440"/>
      <c r="H58" s="441"/>
      <c r="I58" s="142">
        <v>40</v>
      </c>
      <c r="J58" s="273">
        <f>J59+J62+J63</f>
        <v>0</v>
      </c>
      <c r="K58" s="273">
        <f>K59+K62+K63</f>
        <v>0</v>
      </c>
      <c r="L58" s="79" t="str">
        <f t="shared" si="0"/>
        <v>-</v>
      </c>
    </row>
    <row r="59" spans="2:12" ht="12.75" customHeight="1">
      <c r="B59" s="284">
        <v>361</v>
      </c>
      <c r="C59" s="444" t="s">
        <v>358</v>
      </c>
      <c r="D59" s="440"/>
      <c r="E59" s="440"/>
      <c r="F59" s="440"/>
      <c r="G59" s="440"/>
      <c r="H59" s="441"/>
      <c r="I59" s="142">
        <v>41</v>
      </c>
      <c r="J59" s="273">
        <f>J60+J61</f>
        <v>0</v>
      </c>
      <c r="K59" s="273">
        <f>K60+K61</f>
        <v>0</v>
      </c>
      <c r="L59" s="79" t="str">
        <f t="shared" si="0"/>
        <v>-</v>
      </c>
    </row>
    <row r="60" spans="2:12" ht="12.75">
      <c r="B60" s="284">
        <v>3611</v>
      </c>
      <c r="C60" s="386" t="s">
        <v>2054</v>
      </c>
      <c r="D60" s="386"/>
      <c r="E60" s="386"/>
      <c r="F60" s="386"/>
      <c r="G60" s="386"/>
      <c r="H60" s="386"/>
      <c r="I60" s="142">
        <v>42</v>
      </c>
      <c r="J60" s="80">
        <v>0</v>
      </c>
      <c r="K60" s="80">
        <v>0</v>
      </c>
      <c r="L60" s="79" t="str">
        <f t="shared" si="0"/>
        <v>-</v>
      </c>
    </row>
    <row r="61" spans="2:12" ht="12.75">
      <c r="B61" s="284">
        <v>3612</v>
      </c>
      <c r="C61" s="386" t="s">
        <v>2055</v>
      </c>
      <c r="D61" s="386"/>
      <c r="E61" s="386"/>
      <c r="F61" s="386"/>
      <c r="G61" s="386"/>
      <c r="H61" s="386"/>
      <c r="I61" s="142">
        <v>43</v>
      </c>
      <c r="J61" s="80">
        <v>0</v>
      </c>
      <c r="K61" s="80">
        <v>0</v>
      </c>
      <c r="L61" s="79" t="str">
        <f t="shared" si="0"/>
        <v>-</v>
      </c>
    </row>
    <row r="62" spans="2:12" ht="12.75">
      <c r="B62" s="284">
        <v>362</v>
      </c>
      <c r="C62" s="386" t="s">
        <v>926</v>
      </c>
      <c r="D62" s="386"/>
      <c r="E62" s="386"/>
      <c r="F62" s="386"/>
      <c r="G62" s="386"/>
      <c r="H62" s="386"/>
      <c r="I62" s="142">
        <v>44</v>
      </c>
      <c r="J62" s="80">
        <v>0</v>
      </c>
      <c r="K62" s="80">
        <v>0</v>
      </c>
      <c r="L62" s="79" t="str">
        <f t="shared" si="0"/>
        <v>-</v>
      </c>
    </row>
    <row r="63" spans="2:12" ht="12.75" customHeight="1">
      <c r="B63" s="284">
        <v>363</v>
      </c>
      <c r="C63" s="444" t="s">
        <v>359</v>
      </c>
      <c r="D63" s="440"/>
      <c r="E63" s="440"/>
      <c r="F63" s="440"/>
      <c r="G63" s="440"/>
      <c r="H63" s="441"/>
      <c r="I63" s="142">
        <v>45</v>
      </c>
      <c r="J63" s="273">
        <f>SUM(J64:J66)</f>
        <v>0</v>
      </c>
      <c r="K63" s="273">
        <f>SUM(K64:K66)</f>
        <v>0</v>
      </c>
      <c r="L63" s="79" t="str">
        <f t="shared" si="0"/>
        <v>-</v>
      </c>
    </row>
    <row r="64" spans="2:12" ht="12.75">
      <c r="B64" s="284">
        <v>3631</v>
      </c>
      <c r="C64" s="386" t="s">
        <v>2056</v>
      </c>
      <c r="D64" s="386"/>
      <c r="E64" s="386"/>
      <c r="F64" s="386"/>
      <c r="G64" s="386"/>
      <c r="H64" s="386"/>
      <c r="I64" s="142">
        <v>46</v>
      </c>
      <c r="J64" s="80">
        <v>0</v>
      </c>
      <c r="K64" s="80">
        <v>0</v>
      </c>
      <c r="L64" s="79" t="str">
        <f t="shared" si="0"/>
        <v>-</v>
      </c>
    </row>
    <row r="65" spans="2:12" ht="12.75">
      <c r="B65" s="284">
        <v>3632</v>
      </c>
      <c r="C65" s="386" t="s">
        <v>1605</v>
      </c>
      <c r="D65" s="386"/>
      <c r="E65" s="386"/>
      <c r="F65" s="386"/>
      <c r="G65" s="386"/>
      <c r="H65" s="386"/>
      <c r="I65" s="142">
        <v>47</v>
      </c>
      <c r="J65" s="80">
        <v>0</v>
      </c>
      <c r="K65" s="80">
        <v>0</v>
      </c>
      <c r="L65" s="79" t="str">
        <f t="shared" si="0"/>
        <v>-</v>
      </c>
    </row>
    <row r="66" spans="2:12" ht="12.75">
      <c r="B66" s="284">
        <v>3633</v>
      </c>
      <c r="C66" s="386" t="s">
        <v>1606</v>
      </c>
      <c r="D66" s="386"/>
      <c r="E66" s="386"/>
      <c r="F66" s="386"/>
      <c r="G66" s="386"/>
      <c r="H66" s="386"/>
      <c r="I66" s="142">
        <v>48</v>
      </c>
      <c r="J66" s="80">
        <v>0</v>
      </c>
      <c r="K66" s="80">
        <v>0</v>
      </c>
      <c r="L66" s="79" t="str">
        <f t="shared" si="0"/>
        <v>-</v>
      </c>
    </row>
    <row r="67" spans="2:12" ht="12.75" customHeight="1">
      <c r="B67" s="284">
        <v>37</v>
      </c>
      <c r="C67" s="379" t="s">
        <v>360</v>
      </c>
      <c r="D67" s="380"/>
      <c r="E67" s="380"/>
      <c r="F67" s="380"/>
      <c r="G67" s="380"/>
      <c r="H67" s="381"/>
      <c r="I67" s="142">
        <v>49</v>
      </c>
      <c r="J67" s="273">
        <f>SUM(J68:J71)</f>
        <v>0</v>
      </c>
      <c r="K67" s="273">
        <f>SUM(K68:K71)</f>
        <v>0</v>
      </c>
      <c r="L67" s="79" t="str">
        <f t="shared" si="0"/>
        <v>-</v>
      </c>
    </row>
    <row r="68" spans="2:12" ht="12.75">
      <c r="B68" s="284">
        <v>3711</v>
      </c>
      <c r="C68" s="386" t="s">
        <v>2432</v>
      </c>
      <c r="D68" s="386"/>
      <c r="E68" s="386"/>
      <c r="F68" s="386"/>
      <c r="G68" s="386"/>
      <c r="H68" s="386"/>
      <c r="I68" s="142">
        <v>50</v>
      </c>
      <c r="J68" s="80">
        <v>0</v>
      </c>
      <c r="K68" s="80">
        <v>0</v>
      </c>
      <c r="L68" s="79" t="str">
        <f t="shared" si="0"/>
        <v>-</v>
      </c>
    </row>
    <row r="69" spans="2:12" ht="12.75">
      <c r="B69" s="284">
        <v>3712</v>
      </c>
      <c r="C69" s="386" t="s">
        <v>2433</v>
      </c>
      <c r="D69" s="386"/>
      <c r="E69" s="386"/>
      <c r="F69" s="386"/>
      <c r="G69" s="386"/>
      <c r="H69" s="386"/>
      <c r="I69" s="142">
        <v>51</v>
      </c>
      <c r="J69" s="80">
        <v>0</v>
      </c>
      <c r="K69" s="80">
        <v>0</v>
      </c>
      <c r="L69" s="79" t="str">
        <f t="shared" si="0"/>
        <v>-</v>
      </c>
    </row>
    <row r="70" spans="2:12" ht="12.75" customHeight="1">
      <c r="B70" s="284">
        <v>3713</v>
      </c>
      <c r="C70" s="379" t="s">
        <v>354</v>
      </c>
      <c r="D70" s="380"/>
      <c r="E70" s="380"/>
      <c r="F70" s="380"/>
      <c r="G70" s="380"/>
      <c r="H70" s="381"/>
      <c r="I70" s="142">
        <v>52</v>
      </c>
      <c r="J70" s="80">
        <v>0</v>
      </c>
      <c r="K70" s="80">
        <v>0</v>
      </c>
      <c r="L70" s="79" t="str">
        <f>IF(J70&gt;0,IF(K70/J70&gt;=100,"&gt;&gt;100",K70/J70*100),"-")</f>
        <v>-</v>
      </c>
    </row>
    <row r="71" spans="2:12" ht="12.75" customHeight="1">
      <c r="B71" s="285">
        <v>3714</v>
      </c>
      <c r="C71" s="379" t="s">
        <v>353</v>
      </c>
      <c r="D71" s="380"/>
      <c r="E71" s="380"/>
      <c r="F71" s="380"/>
      <c r="G71" s="380"/>
      <c r="H71" s="381"/>
      <c r="I71" s="142">
        <v>53</v>
      </c>
      <c r="J71" s="81">
        <v>0</v>
      </c>
      <c r="K71" s="81">
        <v>0</v>
      </c>
      <c r="L71" s="82" t="str">
        <f>IF(J71&gt;0,IF(K71/J71&gt;=100,"&gt;&gt;100",K71/J71*100),"-")</f>
        <v>-</v>
      </c>
    </row>
    <row r="72" spans="2:12" ht="12.75">
      <c r="B72" s="437" t="s">
        <v>108</v>
      </c>
      <c r="C72" s="438"/>
      <c r="D72" s="438"/>
      <c r="E72" s="438"/>
      <c r="F72" s="438"/>
      <c r="G72" s="438"/>
      <c r="H72" s="438"/>
      <c r="I72" s="438"/>
      <c r="J72" s="438"/>
      <c r="K72" s="438"/>
      <c r="L72" s="439"/>
    </row>
    <row r="73" spans="2:12" ht="12.75" customHeight="1">
      <c r="B73" s="139" t="s">
        <v>2111</v>
      </c>
      <c r="C73" s="442" t="s">
        <v>361</v>
      </c>
      <c r="D73" s="442"/>
      <c r="E73" s="442"/>
      <c r="F73" s="442"/>
      <c r="G73" s="442"/>
      <c r="H73" s="443"/>
      <c r="I73" s="140">
        <v>54</v>
      </c>
      <c r="J73" s="272">
        <f>J74+J86+J127+J128+J139+J147+J158</f>
        <v>709495</v>
      </c>
      <c r="K73" s="272">
        <f>K74+K86+K127+K128+K139+K147+K158</f>
        <v>674635</v>
      </c>
      <c r="L73" s="78">
        <f aca="true" t="shared" si="1" ref="L73:L99">IF(J73&gt;0,IF(K73/J73&gt;=100,"&gt;&gt;100",K73/J73*100),"-")</f>
        <v>95.08664613563168</v>
      </c>
    </row>
    <row r="74" spans="2:12" ht="12.75" customHeight="1">
      <c r="B74" s="141" t="s">
        <v>2112</v>
      </c>
      <c r="C74" s="440" t="s">
        <v>362</v>
      </c>
      <c r="D74" s="440"/>
      <c r="E74" s="440"/>
      <c r="F74" s="440"/>
      <c r="G74" s="440"/>
      <c r="H74" s="441"/>
      <c r="I74" s="142">
        <v>55</v>
      </c>
      <c r="J74" s="273">
        <f>J75+J80+J81</f>
        <v>353568</v>
      </c>
      <c r="K74" s="273">
        <f>K75+K80+K81</f>
        <v>396948</v>
      </c>
      <c r="L74" s="79">
        <f t="shared" si="1"/>
        <v>112.26920988324736</v>
      </c>
    </row>
    <row r="75" spans="2:12" ht="12.75" customHeight="1">
      <c r="B75" s="141">
        <v>411</v>
      </c>
      <c r="C75" s="440" t="s">
        <v>363</v>
      </c>
      <c r="D75" s="440"/>
      <c r="E75" s="440"/>
      <c r="F75" s="440"/>
      <c r="G75" s="440"/>
      <c r="H75" s="441"/>
      <c r="I75" s="142">
        <v>56</v>
      </c>
      <c r="J75" s="273">
        <f>SUM(J76:J79)</f>
        <v>285552</v>
      </c>
      <c r="K75" s="273">
        <f>SUM(K76:K79)</f>
        <v>317380</v>
      </c>
      <c r="L75" s="79">
        <f t="shared" si="1"/>
        <v>111.14613100240938</v>
      </c>
    </row>
    <row r="76" spans="2:12" ht="12.75">
      <c r="B76" s="141">
        <v>4111</v>
      </c>
      <c r="C76" s="378" t="s">
        <v>1607</v>
      </c>
      <c r="D76" s="378"/>
      <c r="E76" s="378"/>
      <c r="F76" s="378"/>
      <c r="G76" s="378"/>
      <c r="H76" s="378"/>
      <c r="I76" s="142">
        <v>57</v>
      </c>
      <c r="J76" s="80">
        <v>285552</v>
      </c>
      <c r="K76" s="80">
        <v>317380</v>
      </c>
      <c r="L76" s="79">
        <f t="shared" si="1"/>
        <v>111.14613100240938</v>
      </c>
    </row>
    <row r="77" spans="2:12" ht="12.75">
      <c r="B77" s="141">
        <v>4112</v>
      </c>
      <c r="C77" s="378" t="s">
        <v>1608</v>
      </c>
      <c r="D77" s="378"/>
      <c r="E77" s="378"/>
      <c r="F77" s="378"/>
      <c r="G77" s="378"/>
      <c r="H77" s="378"/>
      <c r="I77" s="142">
        <v>58</v>
      </c>
      <c r="J77" s="80">
        <v>0</v>
      </c>
      <c r="K77" s="80">
        <v>0</v>
      </c>
      <c r="L77" s="79" t="str">
        <f t="shared" si="1"/>
        <v>-</v>
      </c>
    </row>
    <row r="78" spans="2:12" ht="12.75">
      <c r="B78" s="141">
        <v>4113</v>
      </c>
      <c r="C78" s="378" t="s">
        <v>1609</v>
      </c>
      <c r="D78" s="378"/>
      <c r="E78" s="378"/>
      <c r="F78" s="378"/>
      <c r="G78" s="378"/>
      <c r="H78" s="378"/>
      <c r="I78" s="142">
        <v>59</v>
      </c>
      <c r="J78" s="80">
        <v>0</v>
      </c>
      <c r="K78" s="80">
        <v>0</v>
      </c>
      <c r="L78" s="79" t="str">
        <f t="shared" si="1"/>
        <v>-</v>
      </c>
    </row>
    <row r="79" spans="2:12" ht="12.75">
      <c r="B79" s="141">
        <v>4114</v>
      </c>
      <c r="C79" s="378" t="s">
        <v>1610</v>
      </c>
      <c r="D79" s="378"/>
      <c r="E79" s="378"/>
      <c r="F79" s="378"/>
      <c r="G79" s="378"/>
      <c r="H79" s="378"/>
      <c r="I79" s="142">
        <v>60</v>
      </c>
      <c r="J79" s="80">
        <v>0</v>
      </c>
      <c r="K79" s="80">
        <v>0</v>
      </c>
      <c r="L79" s="79" t="str">
        <f t="shared" si="1"/>
        <v>-</v>
      </c>
    </row>
    <row r="80" spans="2:12" ht="12.75">
      <c r="B80" s="141">
        <v>412</v>
      </c>
      <c r="C80" s="378" t="s">
        <v>927</v>
      </c>
      <c r="D80" s="378"/>
      <c r="E80" s="378"/>
      <c r="F80" s="378"/>
      <c r="G80" s="378"/>
      <c r="H80" s="378"/>
      <c r="I80" s="142">
        <v>61</v>
      </c>
      <c r="J80" s="80">
        <v>20900</v>
      </c>
      <c r="K80" s="80">
        <v>27200</v>
      </c>
      <c r="L80" s="79">
        <f t="shared" si="1"/>
        <v>130.14354066985646</v>
      </c>
    </row>
    <row r="81" spans="2:12" ht="12.75" customHeight="1">
      <c r="B81" s="141">
        <v>413</v>
      </c>
      <c r="C81" s="440" t="s">
        <v>364</v>
      </c>
      <c r="D81" s="440"/>
      <c r="E81" s="440"/>
      <c r="F81" s="440"/>
      <c r="G81" s="440"/>
      <c r="H81" s="441"/>
      <c r="I81" s="142">
        <v>62</v>
      </c>
      <c r="J81" s="273">
        <f>SUM(J82:J85)</f>
        <v>47116</v>
      </c>
      <c r="K81" s="273">
        <f>SUM(K82:K85)</f>
        <v>52368</v>
      </c>
      <c r="L81" s="79">
        <f t="shared" si="1"/>
        <v>111.14695644791578</v>
      </c>
    </row>
    <row r="82" spans="2:12" ht="12.75">
      <c r="B82" s="141">
        <v>4131</v>
      </c>
      <c r="C82" s="378" t="s">
        <v>1611</v>
      </c>
      <c r="D82" s="378"/>
      <c r="E82" s="378"/>
      <c r="F82" s="378"/>
      <c r="G82" s="378"/>
      <c r="H82" s="378"/>
      <c r="I82" s="142">
        <v>63</v>
      </c>
      <c r="J82" s="80">
        <v>47116</v>
      </c>
      <c r="K82" s="80">
        <v>52368</v>
      </c>
      <c r="L82" s="79">
        <f t="shared" si="1"/>
        <v>111.14695644791578</v>
      </c>
    </row>
    <row r="83" spans="2:12" ht="12.75">
      <c r="B83" s="141">
        <v>4132</v>
      </c>
      <c r="C83" s="378" t="s">
        <v>1612</v>
      </c>
      <c r="D83" s="378"/>
      <c r="E83" s="378"/>
      <c r="F83" s="378"/>
      <c r="G83" s="378"/>
      <c r="H83" s="378"/>
      <c r="I83" s="142">
        <v>64</v>
      </c>
      <c r="J83" s="80">
        <v>0</v>
      </c>
      <c r="K83" s="80">
        <v>0</v>
      </c>
      <c r="L83" s="79" t="str">
        <f t="shared" si="1"/>
        <v>-</v>
      </c>
    </row>
    <row r="84" spans="2:12" ht="12.75">
      <c r="B84" s="141">
        <v>4133</v>
      </c>
      <c r="C84" s="378" t="s">
        <v>1824</v>
      </c>
      <c r="D84" s="378"/>
      <c r="E84" s="378"/>
      <c r="F84" s="378"/>
      <c r="G84" s="378"/>
      <c r="H84" s="378"/>
      <c r="I84" s="142">
        <v>65</v>
      </c>
      <c r="J84" s="80">
        <v>0</v>
      </c>
      <c r="K84" s="80">
        <v>0</v>
      </c>
      <c r="L84" s="79" t="str">
        <f t="shared" si="1"/>
        <v>-</v>
      </c>
    </row>
    <row r="85" spans="2:12" ht="12.75">
      <c r="B85" s="141">
        <v>4134</v>
      </c>
      <c r="C85" s="378" t="s">
        <v>1825</v>
      </c>
      <c r="D85" s="378"/>
      <c r="E85" s="378"/>
      <c r="F85" s="378"/>
      <c r="G85" s="378"/>
      <c r="H85" s="378"/>
      <c r="I85" s="142">
        <v>66</v>
      </c>
      <c r="J85" s="80">
        <v>0</v>
      </c>
      <c r="K85" s="80">
        <v>0</v>
      </c>
      <c r="L85" s="79" t="str">
        <f t="shared" si="1"/>
        <v>-</v>
      </c>
    </row>
    <row r="86" spans="2:12" ht="12.75" customHeight="1">
      <c r="B86" s="141">
        <v>42</v>
      </c>
      <c r="C86" s="440" t="s">
        <v>365</v>
      </c>
      <c r="D86" s="440"/>
      <c r="E86" s="440"/>
      <c r="F86" s="440"/>
      <c r="G86" s="440"/>
      <c r="H86" s="441"/>
      <c r="I86" s="142">
        <v>67</v>
      </c>
      <c r="J86" s="273">
        <f>J87+J91+J96+J101+J106+J116+J121</f>
        <v>204200</v>
      </c>
      <c r="K86" s="273">
        <f>K87+K91+K96+K101+K106+K116+K121</f>
        <v>124011</v>
      </c>
      <c r="L86" s="79">
        <f t="shared" si="1"/>
        <v>60.73016650342801</v>
      </c>
    </row>
    <row r="87" spans="2:12" ht="12.75" customHeight="1">
      <c r="B87" s="141">
        <v>421</v>
      </c>
      <c r="C87" s="440" t="s">
        <v>366</v>
      </c>
      <c r="D87" s="440"/>
      <c r="E87" s="440"/>
      <c r="F87" s="440"/>
      <c r="G87" s="440"/>
      <c r="H87" s="441"/>
      <c r="I87" s="142">
        <v>68</v>
      </c>
      <c r="J87" s="273">
        <f>SUM(J88:J90)</f>
        <v>33748</v>
      </c>
      <c r="K87" s="273">
        <f>SUM(K88:K90)</f>
        <v>26134</v>
      </c>
      <c r="L87" s="79">
        <f t="shared" si="1"/>
        <v>77.43866303188337</v>
      </c>
    </row>
    <row r="88" spans="2:12" ht="12.75">
      <c r="B88" s="141">
        <v>4211</v>
      </c>
      <c r="C88" s="378" t="s">
        <v>2113</v>
      </c>
      <c r="D88" s="378"/>
      <c r="E88" s="378"/>
      <c r="F88" s="378"/>
      <c r="G88" s="378"/>
      <c r="H88" s="378"/>
      <c r="I88" s="142">
        <v>69</v>
      </c>
      <c r="J88" s="80">
        <v>11080</v>
      </c>
      <c r="K88" s="80">
        <v>3504</v>
      </c>
      <c r="L88" s="79">
        <f t="shared" si="1"/>
        <v>31.624548736462092</v>
      </c>
    </row>
    <row r="89" spans="2:12" ht="12.75">
      <c r="B89" s="141">
        <v>4212</v>
      </c>
      <c r="C89" s="378" t="s">
        <v>93</v>
      </c>
      <c r="D89" s="378"/>
      <c r="E89" s="378"/>
      <c r="F89" s="378"/>
      <c r="G89" s="378"/>
      <c r="H89" s="378"/>
      <c r="I89" s="142">
        <v>70</v>
      </c>
      <c r="J89" s="80">
        <v>22668</v>
      </c>
      <c r="K89" s="80">
        <v>22630</v>
      </c>
      <c r="L89" s="79">
        <f t="shared" si="1"/>
        <v>99.8323628021881</v>
      </c>
    </row>
    <row r="90" spans="2:12" ht="12.75">
      <c r="B90" s="141">
        <v>4213</v>
      </c>
      <c r="C90" s="378" t="s">
        <v>928</v>
      </c>
      <c r="D90" s="378"/>
      <c r="E90" s="378"/>
      <c r="F90" s="378"/>
      <c r="G90" s="378"/>
      <c r="H90" s="378"/>
      <c r="I90" s="142">
        <v>71</v>
      </c>
      <c r="J90" s="80">
        <v>0</v>
      </c>
      <c r="K90" s="80">
        <v>0</v>
      </c>
      <c r="L90" s="79" t="str">
        <f t="shared" si="1"/>
        <v>-</v>
      </c>
    </row>
    <row r="91" spans="2:12" ht="12.75">
      <c r="B91" s="141">
        <v>422</v>
      </c>
      <c r="C91" s="382" t="s">
        <v>367</v>
      </c>
      <c r="D91" s="383"/>
      <c r="E91" s="383"/>
      <c r="F91" s="383"/>
      <c r="G91" s="383"/>
      <c r="H91" s="384"/>
      <c r="I91" s="142">
        <v>72</v>
      </c>
      <c r="J91" s="273">
        <f>SUM(J92:J95)</f>
        <v>0</v>
      </c>
      <c r="K91" s="273">
        <f>SUM(K92:K95)</f>
        <v>0</v>
      </c>
      <c r="L91" s="79" t="str">
        <f t="shared" si="1"/>
        <v>-</v>
      </c>
    </row>
    <row r="92" spans="2:12" ht="12.75">
      <c r="B92" s="141">
        <v>4221</v>
      </c>
      <c r="C92" s="378" t="s">
        <v>929</v>
      </c>
      <c r="D92" s="378"/>
      <c r="E92" s="378"/>
      <c r="F92" s="378"/>
      <c r="G92" s="378"/>
      <c r="H92" s="378"/>
      <c r="I92" s="142">
        <v>73</v>
      </c>
      <c r="J92" s="80">
        <v>0</v>
      </c>
      <c r="K92" s="80">
        <v>0</v>
      </c>
      <c r="L92" s="79" t="str">
        <f t="shared" si="1"/>
        <v>-</v>
      </c>
    </row>
    <row r="93" spans="2:12" ht="12.75">
      <c r="B93" s="141">
        <v>4222</v>
      </c>
      <c r="C93" s="378" t="s">
        <v>930</v>
      </c>
      <c r="D93" s="378"/>
      <c r="E93" s="378"/>
      <c r="F93" s="378"/>
      <c r="G93" s="378"/>
      <c r="H93" s="378"/>
      <c r="I93" s="142">
        <v>74</v>
      </c>
      <c r="J93" s="80">
        <v>0</v>
      </c>
      <c r="K93" s="80">
        <v>0</v>
      </c>
      <c r="L93" s="79" t="str">
        <f t="shared" si="1"/>
        <v>-</v>
      </c>
    </row>
    <row r="94" spans="2:12" ht="12.75">
      <c r="B94" s="141">
        <v>4223</v>
      </c>
      <c r="C94" s="378" t="s">
        <v>931</v>
      </c>
      <c r="D94" s="378"/>
      <c r="E94" s="378"/>
      <c r="F94" s="378"/>
      <c r="G94" s="378"/>
      <c r="H94" s="378"/>
      <c r="I94" s="142">
        <v>75</v>
      </c>
      <c r="J94" s="80">
        <v>0</v>
      </c>
      <c r="K94" s="80">
        <v>0</v>
      </c>
      <c r="L94" s="79" t="str">
        <f t="shared" si="1"/>
        <v>-</v>
      </c>
    </row>
    <row r="95" spans="2:12" ht="12.75">
      <c r="B95" s="141">
        <v>4224</v>
      </c>
      <c r="C95" s="378" t="s">
        <v>932</v>
      </c>
      <c r="D95" s="378"/>
      <c r="E95" s="378"/>
      <c r="F95" s="378"/>
      <c r="G95" s="378"/>
      <c r="H95" s="378"/>
      <c r="I95" s="142">
        <v>76</v>
      </c>
      <c r="J95" s="80">
        <v>0</v>
      </c>
      <c r="K95" s="80">
        <v>0</v>
      </c>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75">
      <c r="B97" s="141">
        <v>4231</v>
      </c>
      <c r="C97" s="378" t="s">
        <v>933</v>
      </c>
      <c r="D97" s="378"/>
      <c r="E97" s="378"/>
      <c r="F97" s="378"/>
      <c r="G97" s="378"/>
      <c r="H97" s="378"/>
      <c r="I97" s="142">
        <v>78</v>
      </c>
      <c r="J97" s="80">
        <v>0</v>
      </c>
      <c r="K97" s="80">
        <v>0</v>
      </c>
      <c r="L97" s="79" t="str">
        <f t="shared" si="1"/>
        <v>-</v>
      </c>
    </row>
    <row r="98" spans="2:12" ht="12.75">
      <c r="B98" s="141">
        <v>4232</v>
      </c>
      <c r="C98" s="378" t="s">
        <v>930</v>
      </c>
      <c r="D98" s="378"/>
      <c r="E98" s="378"/>
      <c r="F98" s="378"/>
      <c r="G98" s="378"/>
      <c r="H98" s="378"/>
      <c r="I98" s="142">
        <v>79</v>
      </c>
      <c r="J98" s="80">
        <v>0</v>
      </c>
      <c r="K98" s="80">
        <v>0</v>
      </c>
      <c r="L98" s="79" t="str">
        <f t="shared" si="1"/>
        <v>-</v>
      </c>
    </row>
    <row r="99" spans="2:12" ht="12.75">
      <c r="B99" s="141">
        <v>4233</v>
      </c>
      <c r="C99" s="378" t="s">
        <v>931</v>
      </c>
      <c r="D99" s="378"/>
      <c r="E99" s="378"/>
      <c r="F99" s="378"/>
      <c r="G99" s="378"/>
      <c r="H99" s="378"/>
      <c r="I99" s="142">
        <v>80</v>
      </c>
      <c r="J99" s="80">
        <v>0</v>
      </c>
      <c r="K99" s="80">
        <v>0</v>
      </c>
      <c r="L99" s="79" t="str">
        <f t="shared" si="1"/>
        <v>-</v>
      </c>
    </row>
    <row r="100" spans="2:12" ht="12.75">
      <c r="B100" s="141">
        <v>4234</v>
      </c>
      <c r="C100" s="378" t="s">
        <v>932</v>
      </c>
      <c r="D100" s="378"/>
      <c r="E100" s="378"/>
      <c r="F100" s="378"/>
      <c r="G100" s="378"/>
      <c r="H100" s="378"/>
      <c r="I100" s="142">
        <v>81</v>
      </c>
      <c r="J100" s="80">
        <v>0</v>
      </c>
      <c r="K100" s="80">
        <v>0</v>
      </c>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6781</v>
      </c>
      <c r="K101" s="273">
        <f>SUM(K102:K105)</f>
        <v>0</v>
      </c>
      <c r="L101" s="79">
        <f t="shared" si="2"/>
        <v>0</v>
      </c>
    </row>
    <row r="102" spans="2:12" ht="12.75">
      <c r="B102" s="141">
        <v>4241</v>
      </c>
      <c r="C102" s="378" t="s">
        <v>929</v>
      </c>
      <c r="D102" s="378"/>
      <c r="E102" s="378"/>
      <c r="F102" s="378"/>
      <c r="G102" s="378"/>
      <c r="H102" s="378"/>
      <c r="I102" s="142">
        <v>83</v>
      </c>
      <c r="J102" s="80">
        <v>0</v>
      </c>
      <c r="K102" s="80">
        <v>0</v>
      </c>
      <c r="L102" s="79" t="str">
        <f t="shared" si="2"/>
        <v>-</v>
      </c>
    </row>
    <row r="103" spans="2:12" ht="12.75">
      <c r="B103" s="141">
        <v>4242</v>
      </c>
      <c r="C103" s="378" t="s">
        <v>930</v>
      </c>
      <c r="D103" s="378"/>
      <c r="E103" s="378"/>
      <c r="F103" s="378"/>
      <c r="G103" s="378"/>
      <c r="H103" s="378"/>
      <c r="I103" s="142">
        <v>84</v>
      </c>
      <c r="J103" s="80">
        <v>232</v>
      </c>
      <c r="K103" s="80">
        <v>0</v>
      </c>
      <c r="L103" s="79">
        <f t="shared" si="2"/>
        <v>0</v>
      </c>
    </row>
    <row r="104" spans="2:12" ht="12.75">
      <c r="B104" s="141">
        <v>4243</v>
      </c>
      <c r="C104" s="378" t="s">
        <v>931</v>
      </c>
      <c r="D104" s="378"/>
      <c r="E104" s="378"/>
      <c r="F104" s="378"/>
      <c r="G104" s="378"/>
      <c r="H104" s="378"/>
      <c r="I104" s="142">
        <v>85</v>
      </c>
      <c r="J104" s="80">
        <v>0</v>
      </c>
      <c r="K104" s="80">
        <v>0</v>
      </c>
      <c r="L104" s="79" t="str">
        <f t="shared" si="2"/>
        <v>-</v>
      </c>
    </row>
    <row r="105" spans="2:12" ht="12.75">
      <c r="B105" s="141">
        <v>4244</v>
      </c>
      <c r="C105" s="378" t="s">
        <v>934</v>
      </c>
      <c r="D105" s="378"/>
      <c r="E105" s="378"/>
      <c r="F105" s="378"/>
      <c r="G105" s="378"/>
      <c r="H105" s="378"/>
      <c r="I105" s="142">
        <v>86</v>
      </c>
      <c r="J105" s="80">
        <v>6549</v>
      </c>
      <c r="K105" s="80">
        <v>0</v>
      </c>
      <c r="L105" s="79">
        <f t="shared" si="2"/>
        <v>0</v>
      </c>
    </row>
    <row r="106" spans="2:12" ht="12.75" customHeight="1">
      <c r="B106" s="141">
        <v>425</v>
      </c>
      <c r="C106" s="378" t="s">
        <v>370</v>
      </c>
      <c r="D106" s="378"/>
      <c r="E106" s="378"/>
      <c r="F106" s="378"/>
      <c r="G106" s="378"/>
      <c r="H106" s="378"/>
      <c r="I106" s="142">
        <v>87</v>
      </c>
      <c r="J106" s="273">
        <f>SUM(J107:J115)</f>
        <v>109029</v>
      </c>
      <c r="K106" s="273">
        <f>SUM(K107:K115)</f>
        <v>63280</v>
      </c>
      <c r="L106" s="79">
        <f t="shared" si="2"/>
        <v>58.03960414201727</v>
      </c>
    </row>
    <row r="107" spans="2:12" ht="12.75">
      <c r="B107" s="141">
        <v>4251</v>
      </c>
      <c r="C107" s="378" t="s">
        <v>1613</v>
      </c>
      <c r="D107" s="378"/>
      <c r="E107" s="378"/>
      <c r="F107" s="378"/>
      <c r="G107" s="378"/>
      <c r="H107" s="378"/>
      <c r="I107" s="142">
        <v>88</v>
      </c>
      <c r="J107" s="80">
        <v>7502</v>
      </c>
      <c r="K107" s="80">
        <v>7988</v>
      </c>
      <c r="L107" s="79">
        <f t="shared" si="2"/>
        <v>106.47827246067716</v>
      </c>
    </row>
    <row r="108" spans="2:12" ht="12.75">
      <c r="B108" s="141">
        <v>4252</v>
      </c>
      <c r="C108" s="378" t="s">
        <v>1614</v>
      </c>
      <c r="D108" s="378"/>
      <c r="E108" s="378"/>
      <c r="F108" s="378"/>
      <c r="G108" s="378"/>
      <c r="H108" s="378"/>
      <c r="I108" s="142">
        <v>89</v>
      </c>
      <c r="J108" s="80">
        <v>7619</v>
      </c>
      <c r="K108" s="80">
        <v>4292</v>
      </c>
      <c r="L108" s="79">
        <f t="shared" si="2"/>
        <v>56.3328520803255</v>
      </c>
    </row>
    <row r="109" spans="2:12" ht="12.75">
      <c r="B109" s="141">
        <v>4253</v>
      </c>
      <c r="C109" s="378" t="s">
        <v>1615</v>
      </c>
      <c r="D109" s="378"/>
      <c r="E109" s="378"/>
      <c r="F109" s="378"/>
      <c r="G109" s="378"/>
      <c r="H109" s="378"/>
      <c r="I109" s="142">
        <v>90</v>
      </c>
      <c r="J109" s="80">
        <v>0</v>
      </c>
      <c r="K109" s="80">
        <v>0</v>
      </c>
      <c r="L109" s="79" t="str">
        <f t="shared" si="2"/>
        <v>-</v>
      </c>
    </row>
    <row r="110" spans="2:12" ht="12.75">
      <c r="B110" s="141">
        <v>4254</v>
      </c>
      <c r="C110" s="378" t="s">
        <v>1616</v>
      </c>
      <c r="D110" s="378"/>
      <c r="E110" s="378"/>
      <c r="F110" s="378"/>
      <c r="G110" s="378"/>
      <c r="H110" s="378"/>
      <c r="I110" s="142">
        <v>91</v>
      </c>
      <c r="J110" s="80">
        <v>4994</v>
      </c>
      <c r="K110" s="80">
        <v>5130</v>
      </c>
      <c r="L110" s="79">
        <f t="shared" si="2"/>
        <v>102.72326792150581</v>
      </c>
    </row>
    <row r="111" spans="2:12" ht="12.75">
      <c r="B111" s="141">
        <v>4255</v>
      </c>
      <c r="C111" s="378" t="s">
        <v>1617</v>
      </c>
      <c r="D111" s="378"/>
      <c r="E111" s="378"/>
      <c r="F111" s="378"/>
      <c r="G111" s="378"/>
      <c r="H111" s="378"/>
      <c r="I111" s="142">
        <v>92</v>
      </c>
      <c r="J111" s="80">
        <v>0</v>
      </c>
      <c r="K111" s="80">
        <v>0</v>
      </c>
      <c r="L111" s="79" t="str">
        <f t="shared" si="2"/>
        <v>-</v>
      </c>
    </row>
    <row r="112" spans="2:12" ht="12.75">
      <c r="B112" s="141">
        <v>4256</v>
      </c>
      <c r="C112" s="378" t="s">
        <v>775</v>
      </c>
      <c r="D112" s="378"/>
      <c r="E112" s="378"/>
      <c r="F112" s="378"/>
      <c r="G112" s="378"/>
      <c r="H112" s="378"/>
      <c r="I112" s="142">
        <v>93</v>
      </c>
      <c r="J112" s="80">
        <v>4095</v>
      </c>
      <c r="K112" s="80">
        <v>0</v>
      </c>
      <c r="L112" s="79">
        <f t="shared" si="2"/>
        <v>0</v>
      </c>
    </row>
    <row r="113" spans="2:12" ht="12.75">
      <c r="B113" s="141">
        <v>4257</v>
      </c>
      <c r="C113" s="378" t="s">
        <v>974</v>
      </c>
      <c r="D113" s="378"/>
      <c r="E113" s="378"/>
      <c r="F113" s="378"/>
      <c r="G113" s="378"/>
      <c r="H113" s="378"/>
      <c r="I113" s="142">
        <v>94</v>
      </c>
      <c r="J113" s="80">
        <v>70453</v>
      </c>
      <c r="K113" s="80">
        <v>39632</v>
      </c>
      <c r="L113" s="79">
        <f t="shared" si="2"/>
        <v>56.253104906817306</v>
      </c>
    </row>
    <row r="114" spans="2:12" ht="12.75">
      <c r="B114" s="141">
        <v>4258</v>
      </c>
      <c r="C114" s="378" t="s">
        <v>776</v>
      </c>
      <c r="D114" s="378"/>
      <c r="E114" s="378"/>
      <c r="F114" s="378"/>
      <c r="G114" s="378"/>
      <c r="H114" s="378"/>
      <c r="I114" s="142">
        <v>95</v>
      </c>
      <c r="J114" s="80">
        <v>10335</v>
      </c>
      <c r="K114" s="80">
        <v>3561</v>
      </c>
      <c r="L114" s="79">
        <f t="shared" si="2"/>
        <v>34.45573294629899</v>
      </c>
    </row>
    <row r="115" spans="2:12" ht="12.75">
      <c r="B115" s="141">
        <v>4259</v>
      </c>
      <c r="C115" s="378" t="s">
        <v>777</v>
      </c>
      <c r="D115" s="378"/>
      <c r="E115" s="378"/>
      <c r="F115" s="378"/>
      <c r="G115" s="378"/>
      <c r="H115" s="378"/>
      <c r="I115" s="142">
        <v>96</v>
      </c>
      <c r="J115" s="80">
        <v>4031</v>
      </c>
      <c r="K115" s="80">
        <v>2677</v>
      </c>
      <c r="L115" s="79">
        <f t="shared" si="2"/>
        <v>66.4103200198462</v>
      </c>
    </row>
    <row r="116" spans="2:12" ht="12.75" customHeight="1">
      <c r="B116" s="141">
        <v>426</v>
      </c>
      <c r="C116" s="378" t="s">
        <v>371</v>
      </c>
      <c r="D116" s="378"/>
      <c r="E116" s="378"/>
      <c r="F116" s="378"/>
      <c r="G116" s="378"/>
      <c r="H116" s="378"/>
      <c r="I116" s="142">
        <v>97</v>
      </c>
      <c r="J116" s="273">
        <f>SUM(J117:J120)</f>
        <v>25626</v>
      </c>
      <c r="K116" s="273">
        <f>SUM(K117:K120)</f>
        <v>21830</v>
      </c>
      <c r="L116" s="79">
        <f t="shared" si="2"/>
        <v>85.18691953484742</v>
      </c>
    </row>
    <row r="117" spans="2:12" ht="12.75">
      <c r="B117" s="141">
        <v>4261</v>
      </c>
      <c r="C117" s="378" t="s">
        <v>94</v>
      </c>
      <c r="D117" s="378"/>
      <c r="E117" s="378"/>
      <c r="F117" s="378"/>
      <c r="G117" s="378"/>
      <c r="H117" s="378"/>
      <c r="I117" s="142">
        <v>98</v>
      </c>
      <c r="J117" s="80">
        <v>9880</v>
      </c>
      <c r="K117" s="80">
        <v>7014</v>
      </c>
      <c r="L117" s="79">
        <f t="shared" si="2"/>
        <v>70.9919028340081</v>
      </c>
    </row>
    <row r="118" spans="2:12" ht="12.75">
      <c r="B118" s="141">
        <v>4262</v>
      </c>
      <c r="C118" s="378" t="s">
        <v>972</v>
      </c>
      <c r="D118" s="378"/>
      <c r="E118" s="378"/>
      <c r="F118" s="378"/>
      <c r="G118" s="378"/>
      <c r="H118" s="378"/>
      <c r="I118" s="142">
        <v>99</v>
      </c>
      <c r="J118" s="80">
        <v>0</v>
      </c>
      <c r="K118" s="80">
        <v>0</v>
      </c>
      <c r="L118" s="79" t="str">
        <f t="shared" si="2"/>
        <v>-</v>
      </c>
    </row>
    <row r="119" spans="2:12" ht="12.75">
      <c r="B119" s="141">
        <v>4263</v>
      </c>
      <c r="C119" s="378" t="s">
        <v>973</v>
      </c>
      <c r="D119" s="378"/>
      <c r="E119" s="378"/>
      <c r="F119" s="378"/>
      <c r="G119" s="378"/>
      <c r="H119" s="378"/>
      <c r="I119" s="142">
        <v>100</v>
      </c>
      <c r="J119" s="80">
        <v>15746</v>
      </c>
      <c r="K119" s="80">
        <v>14321</v>
      </c>
      <c r="L119" s="79">
        <f t="shared" si="2"/>
        <v>90.95008256065033</v>
      </c>
    </row>
    <row r="120" spans="2:12" ht="12.75">
      <c r="B120" s="141">
        <v>4264</v>
      </c>
      <c r="C120" s="378" t="s">
        <v>935</v>
      </c>
      <c r="D120" s="378"/>
      <c r="E120" s="378"/>
      <c r="F120" s="378"/>
      <c r="G120" s="378"/>
      <c r="H120" s="378"/>
      <c r="I120" s="142">
        <v>101</v>
      </c>
      <c r="J120" s="80">
        <v>0</v>
      </c>
      <c r="K120" s="80">
        <v>495</v>
      </c>
      <c r="L120" s="79" t="str">
        <f t="shared" si="2"/>
        <v>-</v>
      </c>
    </row>
    <row r="121" spans="2:12" ht="12.75" customHeight="1">
      <c r="B121" s="141">
        <v>429</v>
      </c>
      <c r="C121" s="378" t="s">
        <v>372</v>
      </c>
      <c r="D121" s="378"/>
      <c r="E121" s="378"/>
      <c r="F121" s="378"/>
      <c r="G121" s="378"/>
      <c r="H121" s="378"/>
      <c r="I121" s="142">
        <v>102</v>
      </c>
      <c r="J121" s="273">
        <f>SUM(J122:J126)</f>
        <v>29016</v>
      </c>
      <c r="K121" s="273">
        <f>SUM(K122:K126)</f>
        <v>12767</v>
      </c>
      <c r="L121" s="79">
        <f t="shared" si="2"/>
        <v>43.999862145023435</v>
      </c>
    </row>
    <row r="122" spans="2:12" ht="12.75">
      <c r="B122" s="141">
        <v>4291</v>
      </c>
      <c r="C122" s="378" t="s">
        <v>975</v>
      </c>
      <c r="D122" s="378"/>
      <c r="E122" s="378"/>
      <c r="F122" s="378"/>
      <c r="G122" s="378"/>
      <c r="H122" s="378"/>
      <c r="I122" s="142">
        <v>103</v>
      </c>
      <c r="J122" s="80">
        <v>3818</v>
      </c>
      <c r="K122" s="80">
        <v>3147</v>
      </c>
      <c r="L122" s="79">
        <f t="shared" si="2"/>
        <v>82.4253535882661</v>
      </c>
    </row>
    <row r="123" spans="2:12" ht="12.75">
      <c r="B123" s="141">
        <v>4292</v>
      </c>
      <c r="C123" s="378" t="s">
        <v>976</v>
      </c>
      <c r="D123" s="378"/>
      <c r="E123" s="378"/>
      <c r="F123" s="378"/>
      <c r="G123" s="378"/>
      <c r="H123" s="378"/>
      <c r="I123" s="142">
        <v>104</v>
      </c>
      <c r="J123" s="80">
        <v>5105</v>
      </c>
      <c r="K123" s="80">
        <v>938</v>
      </c>
      <c r="L123" s="79">
        <f>IF(J123&gt;0,IF(K123/J123&gt;=100,"&gt;&gt;100",K123/J123*100),"-")</f>
        <v>18.374142997061703</v>
      </c>
    </row>
    <row r="124" spans="2:12" ht="12.75">
      <c r="B124" s="141">
        <v>4293</v>
      </c>
      <c r="C124" s="378" t="s">
        <v>977</v>
      </c>
      <c r="D124" s="378"/>
      <c r="E124" s="378"/>
      <c r="F124" s="378"/>
      <c r="G124" s="378"/>
      <c r="H124" s="378"/>
      <c r="I124" s="142">
        <v>105</v>
      </c>
      <c r="J124" s="80">
        <v>100</v>
      </c>
      <c r="K124" s="80">
        <v>100</v>
      </c>
      <c r="L124" s="79">
        <f t="shared" si="2"/>
        <v>100</v>
      </c>
    </row>
    <row r="125" spans="2:12" ht="12.75">
      <c r="B125" s="141">
        <v>4294</v>
      </c>
      <c r="C125" s="378" t="s">
        <v>936</v>
      </c>
      <c r="D125" s="378"/>
      <c r="E125" s="378"/>
      <c r="F125" s="378"/>
      <c r="G125" s="378"/>
      <c r="H125" s="378"/>
      <c r="I125" s="142">
        <v>106</v>
      </c>
      <c r="J125" s="80">
        <v>5380</v>
      </c>
      <c r="K125" s="80">
        <v>2500</v>
      </c>
      <c r="L125" s="79">
        <f t="shared" si="2"/>
        <v>46.468401486988846</v>
      </c>
    </row>
    <row r="126" spans="2:12" ht="12.75">
      <c r="B126" s="141">
        <v>4295</v>
      </c>
      <c r="C126" s="378" t="s">
        <v>937</v>
      </c>
      <c r="D126" s="378"/>
      <c r="E126" s="378"/>
      <c r="F126" s="378"/>
      <c r="G126" s="378"/>
      <c r="H126" s="378"/>
      <c r="I126" s="142">
        <v>107</v>
      </c>
      <c r="J126" s="80">
        <v>14613</v>
      </c>
      <c r="K126" s="80">
        <v>6082</v>
      </c>
      <c r="L126" s="79">
        <f t="shared" si="2"/>
        <v>41.62047491959214</v>
      </c>
    </row>
    <row r="127" spans="2:12" ht="12.75">
      <c r="B127" s="141">
        <v>43</v>
      </c>
      <c r="C127" s="378" t="s">
        <v>938</v>
      </c>
      <c r="D127" s="378"/>
      <c r="E127" s="378"/>
      <c r="F127" s="378"/>
      <c r="G127" s="378"/>
      <c r="H127" s="378"/>
      <c r="I127" s="142">
        <v>108</v>
      </c>
      <c r="J127" s="80">
        <v>142799</v>
      </c>
      <c r="K127" s="80">
        <v>147131</v>
      </c>
      <c r="L127" s="79">
        <f>IF(J127&gt;0,IF(K127/J127&gt;=100,"&gt;&gt;100",K127/J127*100),"-")</f>
        <v>103.03363468931855</v>
      </c>
    </row>
    <row r="128" spans="2:12" ht="12.75" customHeight="1">
      <c r="B128" s="141">
        <v>44</v>
      </c>
      <c r="C128" s="378" t="s">
        <v>373</v>
      </c>
      <c r="D128" s="378"/>
      <c r="E128" s="378"/>
      <c r="F128" s="378"/>
      <c r="G128" s="378"/>
      <c r="H128" s="378"/>
      <c r="I128" s="142">
        <v>109</v>
      </c>
      <c r="J128" s="273">
        <f>J129+J130+J134</f>
        <v>5068</v>
      </c>
      <c r="K128" s="273">
        <f>K129+K130+K134</f>
        <v>3301</v>
      </c>
      <c r="L128" s="79">
        <f t="shared" si="2"/>
        <v>65.13417521704814</v>
      </c>
    </row>
    <row r="129" spans="2:12" ht="12.75">
      <c r="B129" s="141">
        <v>441</v>
      </c>
      <c r="C129" s="378" t="s">
        <v>2290</v>
      </c>
      <c r="D129" s="378"/>
      <c r="E129" s="378"/>
      <c r="F129" s="378"/>
      <c r="G129" s="378"/>
      <c r="H129" s="378"/>
      <c r="I129" s="142">
        <v>110</v>
      </c>
      <c r="J129" s="80">
        <v>0</v>
      </c>
      <c r="K129" s="80">
        <v>0</v>
      </c>
      <c r="L129" s="79" t="str">
        <f t="shared" si="2"/>
        <v>-</v>
      </c>
    </row>
    <row r="130" spans="2:12" ht="12.75" customHeight="1">
      <c r="B130" s="141">
        <v>442</v>
      </c>
      <c r="C130" s="378" t="s">
        <v>374</v>
      </c>
      <c r="D130" s="378"/>
      <c r="E130" s="378"/>
      <c r="F130" s="378"/>
      <c r="G130" s="378"/>
      <c r="H130" s="378"/>
      <c r="I130" s="142">
        <v>111</v>
      </c>
      <c r="J130" s="273">
        <f>SUM(J131:J133)</f>
        <v>0</v>
      </c>
      <c r="K130" s="273">
        <f>SUM(K131:K133)</f>
        <v>0</v>
      </c>
      <c r="L130" s="79" t="str">
        <f t="shared" si="2"/>
        <v>-</v>
      </c>
    </row>
    <row r="131" spans="2:12" ht="12.75">
      <c r="B131" s="141">
        <v>4421</v>
      </c>
      <c r="C131" s="378" t="s">
        <v>778</v>
      </c>
      <c r="D131" s="378"/>
      <c r="E131" s="378"/>
      <c r="F131" s="378"/>
      <c r="G131" s="378"/>
      <c r="H131" s="378"/>
      <c r="I131" s="142">
        <v>112</v>
      </c>
      <c r="J131" s="80">
        <v>0</v>
      </c>
      <c r="K131" s="80">
        <v>0</v>
      </c>
      <c r="L131" s="79" t="str">
        <f t="shared" si="2"/>
        <v>-</v>
      </c>
    </row>
    <row r="132" spans="2:12" ht="12.75">
      <c r="B132" s="141">
        <v>4422</v>
      </c>
      <c r="C132" s="378" t="s">
        <v>779</v>
      </c>
      <c r="D132" s="378"/>
      <c r="E132" s="378"/>
      <c r="F132" s="378"/>
      <c r="G132" s="378"/>
      <c r="H132" s="378"/>
      <c r="I132" s="142">
        <v>113</v>
      </c>
      <c r="J132" s="80">
        <v>0</v>
      </c>
      <c r="K132" s="80">
        <v>0</v>
      </c>
      <c r="L132" s="79" t="str">
        <f t="shared" si="2"/>
        <v>-</v>
      </c>
    </row>
    <row r="133" spans="2:12" ht="12.75">
      <c r="B133" s="141">
        <v>4423</v>
      </c>
      <c r="C133" s="378" t="s">
        <v>780</v>
      </c>
      <c r="D133" s="378"/>
      <c r="E133" s="378"/>
      <c r="F133" s="378"/>
      <c r="G133" s="378"/>
      <c r="H133" s="378"/>
      <c r="I133" s="142">
        <v>114</v>
      </c>
      <c r="J133" s="80">
        <v>0</v>
      </c>
      <c r="K133" s="80">
        <v>0</v>
      </c>
      <c r="L133" s="79" t="str">
        <f t="shared" si="2"/>
        <v>-</v>
      </c>
    </row>
    <row r="134" spans="2:12" ht="12.75" customHeight="1">
      <c r="B134" s="141">
        <v>443</v>
      </c>
      <c r="C134" s="378" t="s">
        <v>375</v>
      </c>
      <c r="D134" s="378"/>
      <c r="E134" s="378"/>
      <c r="F134" s="378"/>
      <c r="G134" s="378"/>
      <c r="H134" s="378"/>
      <c r="I134" s="142">
        <v>115</v>
      </c>
      <c r="J134" s="273">
        <f>SUM(J135:J138)</f>
        <v>5068</v>
      </c>
      <c r="K134" s="273">
        <f>SUM(K135:K138)</f>
        <v>3301</v>
      </c>
      <c r="L134" s="79">
        <f t="shared" si="2"/>
        <v>65.13417521704814</v>
      </c>
    </row>
    <row r="135" spans="2:12" ht="12.75">
      <c r="B135" s="141">
        <v>4431</v>
      </c>
      <c r="C135" s="378" t="s">
        <v>978</v>
      </c>
      <c r="D135" s="378"/>
      <c r="E135" s="378"/>
      <c r="F135" s="378"/>
      <c r="G135" s="378"/>
      <c r="H135" s="378"/>
      <c r="I135" s="142">
        <v>116</v>
      </c>
      <c r="J135" s="80">
        <v>5006</v>
      </c>
      <c r="K135" s="80">
        <v>3301</v>
      </c>
      <c r="L135" s="79">
        <f t="shared" si="2"/>
        <v>65.94087095485418</v>
      </c>
    </row>
    <row r="136" spans="2:12" ht="12.75">
      <c r="B136" s="141">
        <v>4432</v>
      </c>
      <c r="C136" s="378" t="s">
        <v>781</v>
      </c>
      <c r="D136" s="378"/>
      <c r="E136" s="378"/>
      <c r="F136" s="378"/>
      <c r="G136" s="378"/>
      <c r="H136" s="378"/>
      <c r="I136" s="142">
        <v>117</v>
      </c>
      <c r="J136" s="80">
        <v>0</v>
      </c>
      <c r="K136" s="80">
        <v>0</v>
      </c>
      <c r="L136" s="79" t="str">
        <f t="shared" si="2"/>
        <v>-</v>
      </c>
    </row>
    <row r="137" spans="2:12" ht="12.75">
      <c r="B137" s="141">
        <v>4433</v>
      </c>
      <c r="C137" s="378" t="s">
        <v>1531</v>
      </c>
      <c r="D137" s="378"/>
      <c r="E137" s="378"/>
      <c r="F137" s="378"/>
      <c r="G137" s="378"/>
      <c r="H137" s="378"/>
      <c r="I137" s="142">
        <v>118</v>
      </c>
      <c r="J137" s="80">
        <v>37</v>
      </c>
      <c r="K137" s="80">
        <v>0</v>
      </c>
      <c r="L137" s="79">
        <f t="shared" si="2"/>
        <v>0</v>
      </c>
    </row>
    <row r="138" spans="2:12" ht="12.75">
      <c r="B138" s="141">
        <v>4434</v>
      </c>
      <c r="C138" s="378" t="s">
        <v>1532</v>
      </c>
      <c r="D138" s="378"/>
      <c r="E138" s="378"/>
      <c r="F138" s="378"/>
      <c r="G138" s="378"/>
      <c r="H138" s="378"/>
      <c r="I138" s="142">
        <v>119</v>
      </c>
      <c r="J138" s="80">
        <v>25</v>
      </c>
      <c r="K138" s="80">
        <v>0</v>
      </c>
      <c r="L138" s="79">
        <f t="shared" si="2"/>
        <v>0</v>
      </c>
    </row>
    <row r="139" spans="2:12" ht="12.75" customHeight="1">
      <c r="B139" s="141">
        <v>45</v>
      </c>
      <c r="C139" s="378" t="s">
        <v>376</v>
      </c>
      <c r="D139" s="378"/>
      <c r="E139" s="378"/>
      <c r="F139" s="378"/>
      <c r="G139" s="378"/>
      <c r="H139" s="378"/>
      <c r="I139" s="142">
        <v>120</v>
      </c>
      <c r="J139" s="273">
        <f>J140+J144</f>
        <v>0</v>
      </c>
      <c r="K139" s="273">
        <f>K140+K144</f>
        <v>0</v>
      </c>
      <c r="L139" s="79" t="str">
        <f t="shared" si="2"/>
        <v>-</v>
      </c>
    </row>
    <row r="140" spans="2:12" ht="12.75" customHeight="1">
      <c r="B140" s="141">
        <v>451</v>
      </c>
      <c r="C140" s="378" t="s">
        <v>377</v>
      </c>
      <c r="D140" s="378"/>
      <c r="E140" s="378"/>
      <c r="F140" s="378"/>
      <c r="G140" s="378"/>
      <c r="H140" s="378"/>
      <c r="I140" s="142">
        <v>121</v>
      </c>
      <c r="J140" s="273">
        <f>SUM(J141:J143)</f>
        <v>0</v>
      </c>
      <c r="K140" s="273">
        <f>SUM(K141:K143)</f>
        <v>0</v>
      </c>
      <c r="L140" s="79" t="str">
        <f t="shared" si="2"/>
        <v>-</v>
      </c>
    </row>
    <row r="141" spans="2:12" ht="12.75">
      <c r="B141" s="141">
        <v>4511</v>
      </c>
      <c r="C141" s="378" t="s">
        <v>1533</v>
      </c>
      <c r="D141" s="378"/>
      <c r="E141" s="378"/>
      <c r="F141" s="378"/>
      <c r="G141" s="378"/>
      <c r="H141" s="378"/>
      <c r="I141" s="142">
        <v>122</v>
      </c>
      <c r="J141" s="80">
        <v>0</v>
      </c>
      <c r="K141" s="80">
        <v>0</v>
      </c>
      <c r="L141" s="79" t="str">
        <f t="shared" si="2"/>
        <v>-</v>
      </c>
    </row>
    <row r="142" spans="2:12" ht="12.75">
      <c r="B142" s="141">
        <v>4512</v>
      </c>
      <c r="C142" s="378" t="s">
        <v>2291</v>
      </c>
      <c r="D142" s="378"/>
      <c r="E142" s="378"/>
      <c r="F142" s="378"/>
      <c r="G142" s="378"/>
      <c r="H142" s="378"/>
      <c r="I142" s="142">
        <v>123</v>
      </c>
      <c r="J142" s="80">
        <v>0</v>
      </c>
      <c r="K142" s="80">
        <v>0</v>
      </c>
      <c r="L142" s="79" t="str">
        <f t="shared" si="2"/>
        <v>-</v>
      </c>
    </row>
    <row r="143" spans="2:12" ht="12.75">
      <c r="B143" s="141">
        <v>4513</v>
      </c>
      <c r="C143" s="378" t="s">
        <v>378</v>
      </c>
      <c r="D143" s="378"/>
      <c r="E143" s="378"/>
      <c r="F143" s="378"/>
      <c r="G143" s="378"/>
      <c r="H143" s="378"/>
      <c r="I143" s="142">
        <v>124</v>
      </c>
      <c r="J143" s="80">
        <v>0</v>
      </c>
      <c r="K143" s="80">
        <v>0</v>
      </c>
      <c r="L143" s="79" t="str">
        <f>IF(J143&gt;0,IF(K143/J143&gt;=100,"&gt;&gt;100",K143/J143*100),"-")</f>
        <v>-</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75">
      <c r="B145" s="141">
        <v>4521</v>
      </c>
      <c r="C145" s="378" t="s">
        <v>2292</v>
      </c>
      <c r="D145" s="378"/>
      <c r="E145" s="378"/>
      <c r="F145" s="378"/>
      <c r="G145" s="378"/>
      <c r="H145" s="378"/>
      <c r="I145" s="142">
        <v>126</v>
      </c>
      <c r="J145" s="80">
        <v>0</v>
      </c>
      <c r="K145" s="80">
        <v>0</v>
      </c>
      <c r="L145" s="79" t="str">
        <f>IF(J145&gt;0,IF(K145/J145&gt;=100,"&gt;&gt;100",K145/J145*100),"-")</f>
        <v>-</v>
      </c>
    </row>
    <row r="146" spans="2:12" ht="12.75">
      <c r="B146" s="141">
        <v>4522</v>
      </c>
      <c r="C146" s="378" t="s">
        <v>379</v>
      </c>
      <c r="D146" s="378"/>
      <c r="E146" s="378"/>
      <c r="F146" s="378"/>
      <c r="G146" s="378"/>
      <c r="H146" s="378"/>
      <c r="I146" s="142">
        <v>127</v>
      </c>
      <c r="J146" s="80">
        <v>0</v>
      </c>
      <c r="K146" s="80">
        <v>0</v>
      </c>
      <c r="L146" s="79" t="str">
        <f>IF(J146&gt;0,IF(K146/J146&gt;=100,"&gt;&gt;100",K146/J146*100),"-")</f>
        <v>-</v>
      </c>
    </row>
    <row r="147" spans="2:12" ht="12.75" customHeight="1">
      <c r="B147" s="141">
        <v>46</v>
      </c>
      <c r="C147" s="378" t="s">
        <v>381</v>
      </c>
      <c r="D147" s="378"/>
      <c r="E147" s="378"/>
      <c r="F147" s="378"/>
      <c r="G147" s="378"/>
      <c r="H147" s="378"/>
      <c r="I147" s="142">
        <v>128</v>
      </c>
      <c r="J147" s="273">
        <f>J148+J153</f>
        <v>3860</v>
      </c>
      <c r="K147" s="273">
        <f>K148+K153</f>
        <v>3244</v>
      </c>
      <c r="L147" s="79">
        <f t="shared" si="2"/>
        <v>84.04145077720207</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v>0</v>
      </c>
      <c r="K149" s="80">
        <v>0</v>
      </c>
      <c r="L149" s="79" t="str">
        <f t="shared" si="2"/>
        <v>-</v>
      </c>
    </row>
    <row r="150" spans="2:12" ht="12.75">
      <c r="B150" s="141">
        <v>4612</v>
      </c>
      <c r="C150" s="378" t="s">
        <v>1535</v>
      </c>
      <c r="D150" s="378"/>
      <c r="E150" s="378"/>
      <c r="F150" s="378"/>
      <c r="G150" s="378"/>
      <c r="H150" s="378"/>
      <c r="I150" s="142">
        <v>131</v>
      </c>
      <c r="J150" s="80">
        <v>0</v>
      </c>
      <c r="K150" s="80">
        <v>0</v>
      </c>
      <c r="L150" s="79" t="str">
        <f t="shared" si="2"/>
        <v>-</v>
      </c>
    </row>
    <row r="151" spans="2:12" ht="12.75">
      <c r="B151" s="141">
        <v>4613</v>
      </c>
      <c r="C151" s="378" t="s">
        <v>2293</v>
      </c>
      <c r="D151" s="378"/>
      <c r="E151" s="378"/>
      <c r="F151" s="378"/>
      <c r="G151" s="378"/>
      <c r="H151" s="378"/>
      <c r="I151" s="142">
        <v>132</v>
      </c>
      <c r="J151" s="80">
        <v>0</v>
      </c>
      <c r="K151" s="80">
        <v>0</v>
      </c>
      <c r="L151" s="79" t="str">
        <f t="shared" si="2"/>
        <v>-</v>
      </c>
    </row>
    <row r="152" spans="2:12" ht="12.75">
      <c r="B152" s="141">
        <v>4614</v>
      </c>
      <c r="C152" s="378" t="s">
        <v>1536</v>
      </c>
      <c r="D152" s="378"/>
      <c r="E152" s="378"/>
      <c r="F152" s="378"/>
      <c r="G152" s="378"/>
      <c r="H152" s="378"/>
      <c r="I152" s="142">
        <v>133</v>
      </c>
      <c r="J152" s="80">
        <v>0</v>
      </c>
      <c r="K152" s="80">
        <v>0</v>
      </c>
      <c r="L152" s="79" t="str">
        <f t="shared" si="2"/>
        <v>-</v>
      </c>
    </row>
    <row r="153" spans="2:12" ht="12.75" customHeight="1">
      <c r="B153" s="141">
        <v>462</v>
      </c>
      <c r="C153" s="378" t="s">
        <v>383</v>
      </c>
      <c r="D153" s="378"/>
      <c r="E153" s="378"/>
      <c r="F153" s="378"/>
      <c r="G153" s="378"/>
      <c r="H153" s="378"/>
      <c r="I153" s="142">
        <v>134</v>
      </c>
      <c r="J153" s="273">
        <f>SUM(J154:J157)</f>
        <v>3860</v>
      </c>
      <c r="K153" s="273">
        <f>SUM(K154:K157)</f>
        <v>3244</v>
      </c>
      <c r="L153" s="79">
        <f t="shared" si="2"/>
        <v>84.04145077720207</v>
      </c>
    </row>
    <row r="154" spans="2:12" ht="12.75">
      <c r="B154" s="141">
        <v>4621</v>
      </c>
      <c r="C154" s="378" t="s">
        <v>1537</v>
      </c>
      <c r="D154" s="378"/>
      <c r="E154" s="378"/>
      <c r="F154" s="378"/>
      <c r="G154" s="378"/>
      <c r="H154" s="378"/>
      <c r="I154" s="142">
        <v>135</v>
      </c>
      <c r="J154" s="80">
        <v>0</v>
      </c>
      <c r="K154" s="80">
        <v>439</v>
      </c>
      <c r="L154" s="79" t="str">
        <f t="shared" si="2"/>
        <v>-</v>
      </c>
    </row>
    <row r="155" spans="2:12" ht="12.75">
      <c r="B155" s="141">
        <v>4622</v>
      </c>
      <c r="C155" s="378" t="s">
        <v>1538</v>
      </c>
      <c r="D155" s="378"/>
      <c r="E155" s="378"/>
      <c r="F155" s="378"/>
      <c r="G155" s="378"/>
      <c r="H155" s="378"/>
      <c r="I155" s="142">
        <v>136</v>
      </c>
      <c r="J155" s="80">
        <v>3410</v>
      </c>
      <c r="K155" s="80">
        <v>1000</v>
      </c>
      <c r="L155" s="79">
        <f>IF(J155&gt;0,IF(K155/J155&gt;=100,"&gt;&gt;100",K155/J155*100),"-")</f>
        <v>29.32551319648094</v>
      </c>
    </row>
    <row r="156" spans="2:12" ht="12.75">
      <c r="B156" s="141">
        <v>4623</v>
      </c>
      <c r="C156" s="378" t="s">
        <v>2294</v>
      </c>
      <c r="D156" s="378"/>
      <c r="E156" s="378"/>
      <c r="F156" s="378"/>
      <c r="G156" s="378"/>
      <c r="H156" s="378"/>
      <c r="I156" s="142">
        <v>137</v>
      </c>
      <c r="J156" s="80">
        <v>450</v>
      </c>
      <c r="K156" s="80">
        <v>1805</v>
      </c>
      <c r="L156" s="79">
        <f>IF(J156&gt;0,IF(K156/J156&gt;=100,"&gt;&gt;100",K156/J156*100),"-")</f>
        <v>401.1111111111111</v>
      </c>
    </row>
    <row r="157" spans="2:12" ht="12.75">
      <c r="B157" s="141">
        <v>4624</v>
      </c>
      <c r="C157" s="378" t="s">
        <v>1539</v>
      </c>
      <c r="D157" s="378"/>
      <c r="E157" s="378"/>
      <c r="F157" s="378"/>
      <c r="G157" s="378"/>
      <c r="H157" s="378"/>
      <c r="I157" s="142">
        <v>138</v>
      </c>
      <c r="J157" s="80">
        <v>0</v>
      </c>
      <c r="K157" s="80">
        <v>0</v>
      </c>
      <c r="L157" s="79" t="str">
        <f>IF(J157&gt;0,IF(K157/J157&gt;=100,"&gt;&gt;100",K157/J157*100),"-")</f>
        <v>-</v>
      </c>
    </row>
    <row r="158" spans="2:12" ht="12.75" customHeight="1">
      <c r="B158" s="141">
        <v>47</v>
      </c>
      <c r="C158" s="378" t="s">
        <v>384</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2218</v>
      </c>
      <c r="D159" s="378"/>
      <c r="E159" s="378"/>
      <c r="F159" s="378"/>
      <c r="G159" s="378"/>
      <c r="H159" s="378"/>
      <c r="I159" s="142">
        <v>140</v>
      </c>
      <c r="J159" s="80">
        <v>0</v>
      </c>
      <c r="K159" s="80">
        <v>0</v>
      </c>
      <c r="L159" s="79" t="str">
        <f t="shared" si="2"/>
        <v>-</v>
      </c>
    </row>
    <row r="160" spans="2:12" ht="12.75" customHeight="1">
      <c r="B160" s="141">
        <v>4712</v>
      </c>
      <c r="C160" s="378" t="s">
        <v>2219</v>
      </c>
      <c r="D160" s="378"/>
      <c r="E160" s="378"/>
      <c r="F160" s="378"/>
      <c r="G160" s="378"/>
      <c r="H160" s="378"/>
      <c r="I160" s="142">
        <v>141</v>
      </c>
      <c r="J160" s="80">
        <v>0</v>
      </c>
      <c r="K160" s="80">
        <v>0</v>
      </c>
      <c r="L160" s="79" t="str">
        <f t="shared" si="2"/>
        <v>-</v>
      </c>
    </row>
    <row r="161" spans="2:12" ht="12.75" customHeight="1">
      <c r="B161" s="141">
        <v>4713</v>
      </c>
      <c r="C161" s="378" t="s">
        <v>1669</v>
      </c>
      <c r="D161" s="378"/>
      <c r="E161" s="378"/>
      <c r="F161" s="378"/>
      <c r="G161" s="378"/>
      <c r="H161" s="378"/>
      <c r="I161" s="142">
        <v>142</v>
      </c>
      <c r="J161" s="80">
        <v>0</v>
      </c>
      <c r="K161" s="80">
        <v>0</v>
      </c>
      <c r="L161" s="79" t="str">
        <f>IF(J161&gt;0,IF(K161/J161&gt;=100,"&gt;&gt;100",K161/J161*100),"-")</f>
        <v>-</v>
      </c>
    </row>
    <row r="162" spans="2:12" ht="12.75" customHeight="1">
      <c r="B162" s="141">
        <v>4714</v>
      </c>
      <c r="C162" s="378" t="s">
        <v>1670</v>
      </c>
      <c r="D162" s="378"/>
      <c r="E162" s="378"/>
      <c r="F162" s="378"/>
      <c r="G162" s="378"/>
      <c r="H162" s="378"/>
      <c r="I162" s="142">
        <v>143</v>
      </c>
      <c r="J162" s="80">
        <v>0</v>
      </c>
      <c r="K162" s="80">
        <v>0</v>
      </c>
      <c r="L162" s="79" t="str">
        <f>IF(J162&gt;0,IF(K162/J162&gt;=100,"&gt;&gt;100",K162/J162*100),"-")</f>
        <v>-</v>
      </c>
    </row>
    <row r="163" spans="2:12" ht="12.75">
      <c r="B163" s="141"/>
      <c r="C163" s="378" t="s">
        <v>2108</v>
      </c>
      <c r="D163" s="378"/>
      <c r="E163" s="378"/>
      <c r="F163" s="378"/>
      <c r="G163" s="378"/>
      <c r="H163" s="378"/>
      <c r="I163" s="142">
        <v>144</v>
      </c>
      <c r="J163" s="80">
        <v>0</v>
      </c>
      <c r="K163" s="80">
        <v>0</v>
      </c>
      <c r="L163" s="79" t="str">
        <f t="shared" si="2"/>
        <v>-</v>
      </c>
    </row>
    <row r="164" spans="2:12" ht="12.75">
      <c r="B164" s="141"/>
      <c r="C164" s="378" t="s">
        <v>2109</v>
      </c>
      <c r="D164" s="378"/>
      <c r="E164" s="378"/>
      <c r="F164" s="378"/>
      <c r="G164" s="378"/>
      <c r="H164" s="378"/>
      <c r="I164" s="142">
        <v>145</v>
      </c>
      <c r="J164" s="80">
        <v>0</v>
      </c>
      <c r="K164" s="80">
        <v>0</v>
      </c>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709495</v>
      </c>
      <c r="K167" s="273">
        <f>K73-K165+K166</f>
        <v>674635</v>
      </c>
      <c r="L167" s="79">
        <f t="shared" si="2"/>
        <v>95.08664613563168</v>
      </c>
    </row>
    <row r="168" spans="2:12" ht="12.75" customHeight="1">
      <c r="B168" s="141"/>
      <c r="C168" s="378" t="s">
        <v>1674</v>
      </c>
      <c r="D168" s="378"/>
      <c r="E168" s="378"/>
      <c r="F168" s="378"/>
      <c r="G168" s="378"/>
      <c r="H168" s="378"/>
      <c r="I168" s="142">
        <v>149</v>
      </c>
      <c r="J168" s="273">
        <f>IF(J19&gt;=J167,J19-J167,0)</f>
        <v>15466</v>
      </c>
      <c r="K168" s="273">
        <f>IF(K19&gt;=K167,K19-K167,0)</f>
        <v>11277</v>
      </c>
      <c r="L168" s="79">
        <f t="shared" si="2"/>
        <v>72.91478080951765</v>
      </c>
    </row>
    <row r="169" spans="2:12" ht="12.75" customHeight="1">
      <c r="B169" s="141"/>
      <c r="C169" s="378" t="s">
        <v>1675</v>
      </c>
      <c r="D169" s="378"/>
      <c r="E169" s="378"/>
      <c r="F169" s="378"/>
      <c r="G169" s="378"/>
      <c r="H169" s="378"/>
      <c r="I169" s="142">
        <v>150</v>
      </c>
      <c r="J169" s="273">
        <f>IF(J167&gt;=J19,J167-J19,0)</f>
        <v>0</v>
      </c>
      <c r="K169" s="273">
        <f>IF(K167&gt;=K19,K167-K19,0)</f>
        <v>0</v>
      </c>
      <c r="L169" s="79" t="str">
        <f t="shared" si="2"/>
        <v>-</v>
      </c>
    </row>
    <row r="170" spans="2:12" ht="12.75">
      <c r="B170" s="141">
        <v>5221</v>
      </c>
      <c r="C170" s="378" t="s">
        <v>1540</v>
      </c>
      <c r="D170" s="378"/>
      <c r="E170" s="378"/>
      <c r="F170" s="378"/>
      <c r="G170" s="378"/>
      <c r="H170" s="378"/>
      <c r="I170" s="142">
        <v>151</v>
      </c>
      <c r="J170" s="80">
        <v>26111</v>
      </c>
      <c r="K170" s="80">
        <v>41577</v>
      </c>
      <c r="L170" s="79">
        <f t="shared" si="2"/>
        <v>159.23174141166558</v>
      </c>
    </row>
    <row r="171" spans="2:12" ht="12.75">
      <c r="B171" s="141">
        <v>5222</v>
      </c>
      <c r="C171" s="378" t="s">
        <v>2295</v>
      </c>
      <c r="D171" s="378"/>
      <c r="E171" s="378"/>
      <c r="F171" s="378"/>
      <c r="G171" s="378"/>
      <c r="H171" s="378"/>
      <c r="I171" s="142">
        <v>152</v>
      </c>
      <c r="J171" s="80">
        <v>0</v>
      </c>
      <c r="K171" s="80">
        <v>0</v>
      </c>
      <c r="L171" s="79" t="str">
        <f t="shared" si="2"/>
        <v>-</v>
      </c>
    </row>
    <row r="172" spans="2:12" ht="12.75">
      <c r="B172" s="141"/>
      <c r="C172" s="378" t="s">
        <v>2269</v>
      </c>
      <c r="D172" s="378"/>
      <c r="E172" s="378"/>
      <c r="F172" s="378"/>
      <c r="G172" s="378"/>
      <c r="H172" s="378"/>
      <c r="I172" s="142">
        <v>153</v>
      </c>
      <c r="J172" s="80">
        <v>0</v>
      </c>
      <c r="K172" s="80">
        <v>0</v>
      </c>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41577</v>
      </c>
      <c r="K173" s="273">
        <f>IF(K168+K170-K169-K171-K172&gt;=0,K168+K170-K169-K171-K172,0)</f>
        <v>52854</v>
      </c>
      <c r="L173" s="79">
        <f t="shared" si="2"/>
        <v>127.12316905981673</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2114</v>
      </c>
      <c r="C175" s="438"/>
      <c r="D175" s="438"/>
      <c r="E175" s="438"/>
      <c r="F175" s="438"/>
      <c r="G175" s="438"/>
      <c r="H175" s="438"/>
      <c r="I175" s="438"/>
      <c r="J175" s="438"/>
      <c r="K175" s="438"/>
      <c r="L175" s="439"/>
    </row>
    <row r="176" spans="2:12" ht="12.75">
      <c r="B176" s="139">
        <v>11</v>
      </c>
      <c r="C176" s="397" t="s">
        <v>1541</v>
      </c>
      <c r="D176" s="397"/>
      <c r="E176" s="397"/>
      <c r="F176" s="397"/>
      <c r="G176" s="397"/>
      <c r="H176" s="397"/>
      <c r="I176" s="140">
        <v>156</v>
      </c>
      <c r="J176" s="83">
        <v>66916</v>
      </c>
      <c r="K176" s="83">
        <v>107396</v>
      </c>
      <c r="L176" s="78">
        <f aca="true" t="shared" si="3" ref="L176:L181">IF(J176&gt;0,IF(K176/J176&gt;=100,"&gt;&gt;100",K176/J176*100),"-")</f>
        <v>160.49375336242454</v>
      </c>
    </row>
    <row r="177" spans="2:12" ht="12.75">
      <c r="B177" s="145" t="s">
        <v>1542</v>
      </c>
      <c r="C177" s="378" t="s">
        <v>1211</v>
      </c>
      <c r="D177" s="378"/>
      <c r="E177" s="378"/>
      <c r="F177" s="378"/>
      <c r="G177" s="378"/>
      <c r="H177" s="378"/>
      <c r="I177" s="142">
        <v>157</v>
      </c>
      <c r="J177" s="80">
        <v>692286</v>
      </c>
      <c r="K177" s="80">
        <v>611646</v>
      </c>
      <c r="L177" s="79">
        <f t="shared" si="3"/>
        <v>88.35163501789722</v>
      </c>
    </row>
    <row r="178" spans="2:12" ht="12.75">
      <c r="B178" s="145" t="s">
        <v>105</v>
      </c>
      <c r="C178" s="378" t="s">
        <v>106</v>
      </c>
      <c r="D178" s="378"/>
      <c r="E178" s="378"/>
      <c r="F178" s="378"/>
      <c r="G178" s="378"/>
      <c r="H178" s="378"/>
      <c r="I178" s="142">
        <v>158</v>
      </c>
      <c r="J178" s="80">
        <v>651806</v>
      </c>
      <c r="K178" s="80">
        <v>621342</v>
      </c>
      <c r="L178" s="79">
        <f t="shared" si="3"/>
        <v>95.32621669637898</v>
      </c>
    </row>
    <row r="179" spans="2:12" ht="12.75" customHeight="1">
      <c r="B179" s="141">
        <v>11</v>
      </c>
      <c r="C179" s="440" t="s">
        <v>1678</v>
      </c>
      <c r="D179" s="440"/>
      <c r="E179" s="440"/>
      <c r="F179" s="440"/>
      <c r="G179" s="440"/>
      <c r="H179" s="441"/>
      <c r="I179" s="142">
        <v>159</v>
      </c>
      <c r="J179" s="273">
        <f>J176+J177-J178</f>
        <v>107396</v>
      </c>
      <c r="K179" s="273">
        <f>K176+K177-K178</f>
        <v>97700</v>
      </c>
      <c r="L179" s="79">
        <f t="shared" si="3"/>
        <v>90.97173079071847</v>
      </c>
    </row>
    <row r="180" spans="2:12" ht="12.75">
      <c r="B180" s="141"/>
      <c r="C180" s="378" t="s">
        <v>2296</v>
      </c>
      <c r="D180" s="378"/>
      <c r="E180" s="378"/>
      <c r="F180" s="378"/>
      <c r="G180" s="378"/>
      <c r="H180" s="378"/>
      <c r="I180" s="142">
        <v>160</v>
      </c>
      <c r="J180" s="80">
        <v>3</v>
      </c>
      <c r="K180" s="80">
        <v>3</v>
      </c>
      <c r="L180" s="79">
        <f t="shared" si="3"/>
        <v>100</v>
      </c>
    </row>
    <row r="181" spans="2:12" ht="12.75">
      <c r="B181" s="141"/>
      <c r="C181" s="378" t="s">
        <v>2297</v>
      </c>
      <c r="D181" s="378"/>
      <c r="E181" s="378"/>
      <c r="F181" s="378"/>
      <c r="G181" s="378"/>
      <c r="H181" s="378"/>
      <c r="I181" s="142">
        <v>161</v>
      </c>
      <c r="J181" s="80">
        <v>3</v>
      </c>
      <c r="K181" s="80">
        <v>3</v>
      </c>
      <c r="L181" s="79">
        <f t="shared" si="3"/>
        <v>100</v>
      </c>
    </row>
    <row r="182" spans="2:12" ht="12.75">
      <c r="B182" s="141"/>
      <c r="C182" s="378" t="s">
        <v>1095</v>
      </c>
      <c r="D182" s="378"/>
      <c r="E182" s="378"/>
      <c r="F182" s="378"/>
      <c r="G182" s="378"/>
      <c r="H182" s="378"/>
      <c r="I182" s="142">
        <v>162</v>
      </c>
      <c r="J182" s="80">
        <v>0</v>
      </c>
      <c r="K182" s="80">
        <v>0</v>
      </c>
      <c r="L182" s="79" t="str">
        <f>IF(J182&gt;0,IF(K182/J182&gt;=100,"&gt;&gt;100",K182/J182*100),"-")</f>
        <v>-</v>
      </c>
    </row>
    <row r="183" spans="2:12" ht="12.75">
      <c r="B183" s="143"/>
      <c r="C183" s="430" t="s">
        <v>1096</v>
      </c>
      <c r="D183" s="430"/>
      <c r="E183" s="430"/>
      <c r="F183" s="430"/>
      <c r="G183" s="430"/>
      <c r="H183" s="430"/>
      <c r="I183" s="144">
        <v>163</v>
      </c>
      <c r="J183" s="81">
        <v>0</v>
      </c>
      <c r="K183" s="81">
        <v>0</v>
      </c>
      <c r="L183" s="82" t="str">
        <f>IF(J183&gt;0,IF(K183/J183&gt;=100,"&gt;&gt;100",K183/J183*100),"-")</f>
        <v>-</v>
      </c>
    </row>
    <row r="184" spans="2:12" ht="12.75">
      <c r="B184" s="431" t="s">
        <v>2298</v>
      </c>
      <c r="C184" s="432"/>
      <c r="D184" s="432"/>
      <c r="E184" s="432"/>
      <c r="F184" s="432"/>
      <c r="G184" s="432"/>
      <c r="H184" s="433"/>
      <c r="I184" s="420" t="s">
        <v>269</v>
      </c>
      <c r="J184" s="420" t="s">
        <v>2299</v>
      </c>
      <c r="K184" s="427"/>
      <c r="L184" s="428" t="s">
        <v>2707</v>
      </c>
    </row>
    <row r="185" spans="2:12" ht="22.5">
      <c r="B185" s="434"/>
      <c r="C185" s="435"/>
      <c r="D185" s="435"/>
      <c r="E185" s="435"/>
      <c r="F185" s="435"/>
      <c r="G185" s="435"/>
      <c r="H185" s="436"/>
      <c r="I185" s="421"/>
      <c r="J185" s="84" t="s">
        <v>2300</v>
      </c>
      <c r="K185" s="85" t="s">
        <v>2301</v>
      </c>
      <c r="L185" s="429"/>
    </row>
    <row r="186" spans="2:12" ht="12.75">
      <c r="B186" s="139" t="s">
        <v>2319</v>
      </c>
      <c r="C186" s="397" t="s">
        <v>2302</v>
      </c>
      <c r="D186" s="397"/>
      <c r="E186" s="397"/>
      <c r="F186" s="397"/>
      <c r="G186" s="397"/>
      <c r="H186" s="397"/>
      <c r="I186" s="140">
        <v>164</v>
      </c>
      <c r="J186" s="83">
        <v>0</v>
      </c>
      <c r="K186" s="83">
        <v>0</v>
      </c>
      <c r="L186" s="78" t="str">
        <f aca="true" t="shared" si="4" ref="L186:L194">IF(J186&gt;0,IF(K186/J186&gt;=100,"&gt;&gt;100",K186/J186*100),"-")</f>
        <v>-</v>
      </c>
    </row>
    <row r="187" spans="2:12" ht="12.75">
      <c r="B187" s="141" t="s">
        <v>2320</v>
      </c>
      <c r="C187" s="378" t="s">
        <v>2303</v>
      </c>
      <c r="D187" s="378"/>
      <c r="E187" s="378"/>
      <c r="F187" s="378"/>
      <c r="G187" s="378"/>
      <c r="H187" s="378"/>
      <c r="I187" s="142">
        <v>165</v>
      </c>
      <c r="J187" s="80">
        <v>9953</v>
      </c>
      <c r="K187" s="80">
        <v>29414</v>
      </c>
      <c r="L187" s="79">
        <f t="shared" si="4"/>
        <v>295.5289862353059</v>
      </c>
    </row>
    <row r="188" spans="2:12" ht="12.75">
      <c r="B188" s="141" t="s">
        <v>2321</v>
      </c>
      <c r="C188" s="378" t="s">
        <v>2304</v>
      </c>
      <c r="D188" s="378"/>
      <c r="E188" s="378"/>
      <c r="F188" s="378"/>
      <c r="G188" s="378"/>
      <c r="H188" s="378"/>
      <c r="I188" s="142">
        <v>166</v>
      </c>
      <c r="J188" s="80">
        <v>0</v>
      </c>
      <c r="K188" s="80">
        <v>0</v>
      </c>
      <c r="L188" s="79" t="str">
        <f t="shared" si="4"/>
        <v>-</v>
      </c>
    </row>
    <row r="189" spans="2:12" ht="12.75">
      <c r="B189" s="141" t="s">
        <v>2322</v>
      </c>
      <c r="C189" s="378" t="s">
        <v>2305</v>
      </c>
      <c r="D189" s="378"/>
      <c r="E189" s="378"/>
      <c r="F189" s="378"/>
      <c r="G189" s="378"/>
      <c r="H189" s="378"/>
      <c r="I189" s="142">
        <v>167</v>
      </c>
      <c r="J189" s="80">
        <v>0</v>
      </c>
      <c r="K189" s="80">
        <v>0</v>
      </c>
      <c r="L189" s="79" t="str">
        <f t="shared" si="4"/>
        <v>-</v>
      </c>
    </row>
    <row r="190" spans="2:12" ht="12.75">
      <c r="B190" s="141" t="s">
        <v>2323</v>
      </c>
      <c r="C190" s="378" t="s">
        <v>2306</v>
      </c>
      <c r="D190" s="378"/>
      <c r="E190" s="378"/>
      <c r="F190" s="378"/>
      <c r="G190" s="378"/>
      <c r="H190" s="378"/>
      <c r="I190" s="142">
        <v>168</v>
      </c>
      <c r="J190" s="80">
        <v>750</v>
      </c>
      <c r="K190" s="80">
        <v>1750</v>
      </c>
      <c r="L190" s="79">
        <f t="shared" si="4"/>
        <v>233.33333333333334</v>
      </c>
    </row>
    <row r="191" spans="2:12" ht="12.75">
      <c r="B191" s="143" t="s">
        <v>2324</v>
      </c>
      <c r="C191" s="430" t="s">
        <v>2307</v>
      </c>
      <c r="D191" s="430"/>
      <c r="E191" s="430"/>
      <c r="F191" s="430"/>
      <c r="G191" s="430"/>
      <c r="H191" s="430"/>
      <c r="I191" s="144">
        <v>169</v>
      </c>
      <c r="J191" s="81">
        <v>0</v>
      </c>
      <c r="K191" s="81">
        <v>0</v>
      </c>
      <c r="L191" s="82" t="str">
        <f t="shared" si="4"/>
        <v>-</v>
      </c>
    </row>
    <row r="192" spans="2:12" ht="33.75">
      <c r="B192" s="394" t="s">
        <v>1121</v>
      </c>
      <c r="C192" s="395"/>
      <c r="D192" s="395"/>
      <c r="E192" s="395"/>
      <c r="F192" s="395"/>
      <c r="G192" s="395"/>
      <c r="H192" s="396"/>
      <c r="I192" s="86" t="s">
        <v>269</v>
      </c>
      <c r="J192" s="87" t="s">
        <v>2704</v>
      </c>
      <c r="K192" s="88" t="s">
        <v>2705</v>
      </c>
      <c r="L192" s="89" t="s">
        <v>2707</v>
      </c>
    </row>
    <row r="193" spans="2:12" ht="12.75">
      <c r="B193" s="139"/>
      <c r="C193" s="397" t="s">
        <v>2706</v>
      </c>
      <c r="D193" s="397"/>
      <c r="E193" s="397"/>
      <c r="F193" s="397"/>
      <c r="G193" s="397"/>
      <c r="H193" s="397"/>
      <c r="I193" s="140">
        <v>170</v>
      </c>
      <c r="J193" s="83">
        <v>0</v>
      </c>
      <c r="K193" s="83">
        <v>0</v>
      </c>
      <c r="L193" s="78" t="str">
        <f t="shared" si="4"/>
        <v>-</v>
      </c>
    </row>
    <row r="194" spans="2:12" ht="12.75" customHeight="1">
      <c r="B194" s="143"/>
      <c r="C194" s="391" t="s">
        <v>104</v>
      </c>
      <c r="D194" s="392"/>
      <c r="E194" s="392"/>
      <c r="F194" s="392"/>
      <c r="G194" s="392"/>
      <c r="H194" s="393"/>
      <c r="I194" s="144">
        <v>171</v>
      </c>
      <c r="J194" s="274">
        <f>SUM(J180:J183,J186:J191,J193)</f>
        <v>10709</v>
      </c>
      <c r="K194" s="274">
        <f>SUM(K180:K183,K186:K191,K193)</f>
        <v>31170</v>
      </c>
      <c r="L194" s="82">
        <f t="shared" si="4"/>
        <v>291.06359137174337</v>
      </c>
    </row>
    <row r="195" s="118" customFormat="1" ht="14.25"/>
    <row r="196" spans="2:12" s="118" customFormat="1" ht="14.25">
      <c r="B196" s="415"/>
      <c r="C196" s="415"/>
      <c r="D196" s="415"/>
      <c r="E196" s="416"/>
      <c r="F196" s="416"/>
      <c r="G196" s="416"/>
      <c r="H196" s="416"/>
      <c r="I196" s="119"/>
      <c r="J196" s="417" t="s">
        <v>1761</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389" t="str">
        <f>IF(RefStr!N4=1,IF(RefStr!D39&lt;&gt;"",RefStr!D39,""),"")</f>
        <v>MANUELA FRINČIĆ</v>
      </c>
      <c r="E198" s="389"/>
      <c r="F198" s="389"/>
      <c r="G198" s="389"/>
      <c r="H198" s="389"/>
      <c r="I198" s="173"/>
      <c r="J198" s="422"/>
      <c r="K198" s="422"/>
      <c r="L198" s="422"/>
    </row>
    <row r="199" spans="2:12" s="118" customFormat="1" ht="15" thickBot="1">
      <c r="B199" s="390" t="s">
        <v>1112</v>
      </c>
      <c r="C199" s="390"/>
      <c r="D199" s="223" t="str">
        <f>IF(RefStr!N4=1,IF(RefStr!D41&lt;&gt;"",RefStr!D41,""),"")</f>
        <v>25.02.2021.</v>
      </c>
      <c r="E199" s="176"/>
      <c r="F199" s="176"/>
      <c r="G199" s="176"/>
      <c r="H199" s="177"/>
      <c r="I199" s="178"/>
      <c r="J199" s="178"/>
      <c r="K199" s="179"/>
      <c r="L199" s="178"/>
    </row>
    <row r="200" spans="2:12" s="118" customFormat="1" ht="15" thickBot="1">
      <c r="B200" s="448" t="s">
        <v>1854</v>
      </c>
      <c r="C200" s="448"/>
      <c r="D200" s="172" t="str">
        <f>IF(RefStr!N4=1,IF(RefStr!D43&lt;&gt;"",RefStr!D43,""),"")</f>
        <v>VESNA GOSPOČIĆ MOKROVČAK</v>
      </c>
      <c r="E200" s="172"/>
      <c r="F200" s="172"/>
      <c r="G200" s="172"/>
      <c r="H200" s="171"/>
      <c r="I200" s="171"/>
      <c r="J200" s="171"/>
      <c r="K200" s="171"/>
      <c r="L200" s="171"/>
    </row>
    <row r="201" spans="2:12" s="118" customFormat="1" ht="15" thickBot="1">
      <c r="B201" s="390" t="s">
        <v>1855</v>
      </c>
      <c r="C201" s="390"/>
      <c r="D201" s="387" t="str">
        <f>IF(RefStr!N4=1,IF(RefStr!D45&lt;&gt;"",RefStr!D45,""),"")</f>
        <v>049286133</v>
      </c>
      <c r="E201" s="387"/>
      <c r="F201" s="171"/>
      <c r="G201" s="180"/>
      <c r="H201" s="180"/>
      <c r="I201" s="180"/>
      <c r="J201" s="180"/>
      <c r="K201" s="180"/>
      <c r="L201" s="180"/>
    </row>
    <row r="202" spans="2:12" s="118" customFormat="1" ht="15" thickBot="1">
      <c r="B202" s="390" t="s">
        <v>2134</v>
      </c>
      <c r="C202" s="390"/>
      <c r="D202" s="388" t="str">
        <f>IF(RefStr!N4=1,IF(RefStr!D47&lt;&gt;"",RefStr!D47,""),"")</f>
        <v>049286133</v>
      </c>
      <c r="E202" s="388"/>
      <c r="F202" s="181"/>
      <c r="G202" s="181"/>
      <c r="H202" s="181"/>
      <c r="I202" s="181"/>
      <c r="J202" s="181"/>
      <c r="K202" s="180"/>
      <c r="L202" s="180"/>
    </row>
    <row r="203" spans="2:12" s="118" customFormat="1" ht="15" thickBot="1">
      <c r="B203" s="390" t="s">
        <v>1856</v>
      </c>
      <c r="C203" s="390"/>
      <c r="D203" s="398" t="str">
        <f>IF(RefStr!N4=1,IF(RefStr!D49&lt;&gt;"",RefStr!D49,""),"")</f>
        <v>info@pou-stubica.hr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D227" sqref="D227"/>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399"/>
      <c r="L2" s="399"/>
    </row>
    <row r="3" spans="2:12" s="27" customFormat="1" ht="30" customHeight="1" thickBot="1">
      <c r="B3" s="405" t="s">
        <v>1773</v>
      </c>
      <c r="C3" s="406"/>
      <c r="D3" s="132"/>
      <c r="E3" s="132"/>
      <c r="F3" s="108"/>
      <c r="G3" s="108"/>
      <c r="H3" s="108"/>
      <c r="I3" s="108"/>
      <c r="J3" s="108"/>
      <c r="K3" s="407" t="s">
        <v>96</v>
      </c>
      <c r="L3" s="408"/>
    </row>
    <row r="4" spans="2:12" s="27" customFormat="1" ht="30" customHeight="1">
      <c r="B4" s="400" t="s">
        <v>191</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2860</v>
      </c>
    </row>
    <row r="7" spans="2:16" ht="18" customHeight="1" thickBot="1">
      <c r="B7" s="409" t="s">
        <v>2104</v>
      </c>
      <c r="C7" s="410"/>
      <c r="D7" s="411" t="str">
        <f>IF(RefStr!O4=1,IF(RefStr!C7&lt;&gt;"",RefStr!C7,""),"")</f>
        <v>PUČKO OTVORENO UČILIŠTE DONJA STUBICA</v>
      </c>
      <c r="E7" s="412"/>
      <c r="F7" s="412"/>
      <c r="G7" s="412"/>
      <c r="H7" s="412"/>
      <c r="I7" s="412"/>
      <c r="J7" s="412"/>
      <c r="K7" s="412"/>
      <c r="L7" s="412"/>
      <c r="P7" s="27" t="s">
        <v>1816</v>
      </c>
    </row>
    <row r="8" spans="2:12" ht="18" customHeight="1" thickBot="1">
      <c r="B8" s="409" t="s">
        <v>268</v>
      </c>
      <c r="C8" s="409"/>
      <c r="D8" s="231">
        <f>IF(RefStr!O4=1,IF(RefStr!C9&lt;&gt;"",RefStr!C9,""),"")</f>
        <v>49240</v>
      </c>
      <c r="E8" s="121"/>
      <c r="F8" s="128" t="s">
        <v>271</v>
      </c>
      <c r="G8" s="413" t="str">
        <f>IF(RefStr!O4=1,IF(RefStr!E9&lt;&gt;"",RefStr!E9,""),"")</f>
        <v>DONJA STUBICA</v>
      </c>
      <c r="H8" s="414"/>
      <c r="I8" s="414"/>
      <c r="J8" s="414"/>
      <c r="K8" s="414"/>
      <c r="L8" s="414"/>
    </row>
    <row r="9" spans="2:12" ht="18" customHeight="1" thickBot="1">
      <c r="B9" s="409" t="s">
        <v>2105</v>
      </c>
      <c r="C9" s="409"/>
      <c r="D9" s="413" t="str">
        <f>IF(RefStr!O4=1,IF(RefStr!C11&lt;&gt;"",RefStr!C11,""),"")</f>
        <v>NOVA ULICA 1, DONJA STUBICA</v>
      </c>
      <c r="E9" s="413"/>
      <c r="F9" s="413"/>
      <c r="G9" s="413"/>
      <c r="H9" s="413"/>
      <c r="I9" s="413"/>
      <c r="J9" s="413"/>
      <c r="K9" s="413"/>
      <c r="L9" s="413"/>
    </row>
    <row r="10" spans="2:12" ht="18" customHeight="1" thickBot="1">
      <c r="B10" s="409" t="s">
        <v>969</v>
      </c>
      <c r="C10" s="409" t="s">
        <v>1098</v>
      </c>
      <c r="D10" s="418" t="str">
        <f>IF(RefStr!O4=1,IF(RefStr!C13&lt;&gt;"",RefStr!C13,""),"")</f>
        <v>HR0523600001101411321</v>
      </c>
      <c r="E10" s="419"/>
      <c r="F10" s="419"/>
      <c r="G10" s="122"/>
      <c r="H10" s="122"/>
      <c r="I10" s="136"/>
      <c r="J10" s="128" t="s">
        <v>2882</v>
      </c>
      <c r="K10" s="227">
        <f>IF(RefStr!O4=1,IF(RefStr!J9&lt;&gt;"",RefStr!J9,""),"")</f>
        <v>31402</v>
      </c>
      <c r="L10" s="136"/>
    </row>
    <row r="11" spans="2:12" ht="18" customHeight="1" thickBot="1">
      <c r="B11" s="423" t="s">
        <v>2107</v>
      </c>
      <c r="C11" s="424"/>
      <c r="D11" s="120" t="str">
        <f>IF(RefStr!O4=1,IF(RefStr!C15&lt;&gt;"",RefStr!C15,""),"")</f>
        <v>8559</v>
      </c>
      <c r="E11" s="232" t="str">
        <f>IF(RefStr!D15&lt;&gt;"",RefStr!D15,"")</f>
        <v>Ostalo obrazovanje i poučavanje, d. n.</v>
      </c>
      <c r="F11" s="123"/>
      <c r="G11" s="136"/>
      <c r="H11" s="136"/>
      <c r="I11" s="137"/>
      <c r="J11" s="208" t="s">
        <v>1735</v>
      </c>
      <c r="K11" s="226" t="str">
        <f>IF(RefStr!O4=1,IF(RefStr!J11&lt;&gt;"",RefStr!J11,""),"")</f>
        <v>03039331</v>
      </c>
      <c r="L11" s="136"/>
    </row>
    <row r="12" spans="2:12" ht="18" customHeight="1" thickBot="1">
      <c r="B12" s="409" t="s">
        <v>1100</v>
      </c>
      <c r="C12" s="424"/>
      <c r="D12" s="124">
        <f>IF(RefStr!O4=1,IF(RefStr!C17&lt;&gt;"",RefStr!C17,""),"")</f>
        <v>79</v>
      </c>
      <c r="E12" s="233" t="str">
        <f>IF(RefStr!D17&lt;&gt;"",RefStr!D17,"")</f>
        <v>Grad/općina: DONJA STUBICA</v>
      </c>
      <c r="F12" s="125"/>
      <c r="G12" s="122"/>
      <c r="H12" s="122"/>
      <c r="I12" s="126"/>
      <c r="J12" s="208" t="s">
        <v>2883</v>
      </c>
      <c r="K12" s="425">
        <f>IF(RefStr!O4=1,IF(RefStr!J13&lt;&gt;"",RefStr!J13,""),"")</f>
        <v>43827410937</v>
      </c>
      <c r="L12" s="426"/>
    </row>
    <row r="13" spans="2:12" ht="18" customHeight="1" thickBot="1">
      <c r="B13" s="136"/>
      <c r="C13" s="127"/>
      <c r="D13" s="262"/>
      <c r="E13" s="263"/>
      <c r="F13" s="263"/>
      <c r="G13" s="263"/>
      <c r="H13" s="263"/>
      <c r="I13" s="423" t="s">
        <v>1099</v>
      </c>
      <c r="J13" s="424"/>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2</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c r="P15" s="29"/>
    </row>
    <row r="16" spans="2:12" s="27" customFormat="1" ht="34.5" customHeight="1">
      <c r="B16" s="90" t="s">
        <v>2147</v>
      </c>
      <c r="C16" s="455" t="s">
        <v>270</v>
      </c>
      <c r="D16" s="455"/>
      <c r="E16" s="455"/>
      <c r="F16" s="455"/>
      <c r="G16" s="456"/>
      <c r="H16" s="456"/>
      <c r="I16" s="86" t="s">
        <v>269</v>
      </c>
      <c r="J16" s="87" t="s">
        <v>2704</v>
      </c>
      <c r="K16" s="88" t="s">
        <v>1102</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192</v>
      </c>
      <c r="C18" s="438"/>
      <c r="D18" s="438"/>
      <c r="E18" s="438"/>
      <c r="F18" s="438"/>
      <c r="G18" s="438"/>
      <c r="H18" s="438"/>
      <c r="I18" s="438"/>
      <c r="J18" s="438"/>
      <c r="K18" s="438"/>
      <c r="L18" s="439"/>
    </row>
    <row r="19" spans="2:12" ht="14.25">
      <c r="B19" s="146"/>
      <c r="C19" s="470" t="s">
        <v>1103</v>
      </c>
      <c r="D19" s="471"/>
      <c r="E19" s="471"/>
      <c r="F19" s="471"/>
      <c r="G19" s="471"/>
      <c r="H19" s="471"/>
      <c r="I19" s="147">
        <v>1</v>
      </c>
      <c r="J19" s="148">
        <f>J20+J92</f>
        <v>1255847</v>
      </c>
      <c r="K19" s="148">
        <f>K20+K92</f>
        <v>1150048</v>
      </c>
      <c r="L19" s="134">
        <f aca="true" t="shared" si="0" ref="L19:L50">IF(J19&gt;0,IF(K19/J19&gt;=100,"&gt;&gt;100",K19/J19*100),"-")</f>
        <v>91.57548650432736</v>
      </c>
    </row>
    <row r="20" spans="2:12" ht="14.25">
      <c r="B20" s="149">
        <v>0</v>
      </c>
      <c r="C20" s="464" t="s">
        <v>193</v>
      </c>
      <c r="D20" s="465"/>
      <c r="E20" s="465"/>
      <c r="F20" s="465"/>
      <c r="G20" s="465"/>
      <c r="H20" s="465"/>
      <c r="I20" s="150">
        <v>2</v>
      </c>
      <c r="J20" s="151">
        <f>J21+J36+J65+J69+J73+J82</f>
        <v>1084821</v>
      </c>
      <c r="K20" s="151">
        <f>K21+K36+K65+K69+K73+K82</f>
        <v>1033213</v>
      </c>
      <c r="L20" s="152">
        <f t="shared" si="0"/>
        <v>95.24271746214352</v>
      </c>
    </row>
    <row r="21" spans="2:12" ht="14.25">
      <c r="B21" s="149" t="s">
        <v>194</v>
      </c>
      <c r="C21" s="464" t="s">
        <v>1124</v>
      </c>
      <c r="D21" s="465"/>
      <c r="E21" s="465"/>
      <c r="F21" s="465"/>
      <c r="G21" s="465"/>
      <c r="H21" s="465"/>
      <c r="I21" s="150">
        <v>3</v>
      </c>
      <c r="J21" s="151">
        <f>J22+J26-J35</f>
        <v>0</v>
      </c>
      <c r="K21" s="151">
        <f>K22+K26-K35</f>
        <v>0</v>
      </c>
      <c r="L21" s="152" t="str">
        <f t="shared" si="0"/>
        <v>-</v>
      </c>
    </row>
    <row r="22" spans="2:12" ht="14.25">
      <c r="B22" s="153" t="s">
        <v>1125</v>
      </c>
      <c r="C22" s="457" t="s">
        <v>1126</v>
      </c>
      <c r="D22" s="458"/>
      <c r="E22" s="458"/>
      <c r="F22" s="458"/>
      <c r="G22" s="458"/>
      <c r="H22" s="458"/>
      <c r="I22" s="150">
        <v>4</v>
      </c>
      <c r="J22" s="151">
        <f>SUM(J23:J25)</f>
        <v>0</v>
      </c>
      <c r="K22" s="151">
        <f>SUM(K23:K25)</f>
        <v>0</v>
      </c>
      <c r="L22" s="152" t="str">
        <f t="shared" si="0"/>
        <v>-</v>
      </c>
    </row>
    <row r="23" spans="2:12" ht="14.25">
      <c r="B23" s="153" t="s">
        <v>1543</v>
      </c>
      <c r="C23" s="457" t="s">
        <v>1127</v>
      </c>
      <c r="D23" s="458"/>
      <c r="E23" s="458"/>
      <c r="F23" s="458"/>
      <c r="G23" s="458"/>
      <c r="H23" s="458"/>
      <c r="I23" s="150">
        <v>5</v>
      </c>
      <c r="J23" s="154">
        <v>0</v>
      </c>
      <c r="K23" s="155">
        <v>0</v>
      </c>
      <c r="L23" s="152" t="str">
        <f t="shared" si="0"/>
        <v>-</v>
      </c>
    </row>
    <row r="24" spans="2:12" ht="14.25">
      <c r="B24" s="153" t="s">
        <v>339</v>
      </c>
      <c r="C24" s="457" t="s">
        <v>1128</v>
      </c>
      <c r="D24" s="458"/>
      <c r="E24" s="458"/>
      <c r="F24" s="458"/>
      <c r="G24" s="458"/>
      <c r="H24" s="458"/>
      <c r="I24" s="150">
        <v>6</v>
      </c>
      <c r="J24" s="154">
        <v>0</v>
      </c>
      <c r="K24" s="155">
        <v>0</v>
      </c>
      <c r="L24" s="152" t="str">
        <f t="shared" si="0"/>
        <v>-</v>
      </c>
    </row>
    <row r="25" spans="2:12" ht="14.25">
      <c r="B25" s="153" t="s">
        <v>341</v>
      </c>
      <c r="C25" s="457" t="s">
        <v>1129</v>
      </c>
      <c r="D25" s="458"/>
      <c r="E25" s="458"/>
      <c r="F25" s="458"/>
      <c r="G25" s="458"/>
      <c r="H25" s="458"/>
      <c r="I25" s="150">
        <v>7</v>
      </c>
      <c r="J25" s="154">
        <v>0</v>
      </c>
      <c r="K25" s="155">
        <v>0</v>
      </c>
      <c r="L25" s="152" t="str">
        <f t="shared" si="0"/>
        <v>-</v>
      </c>
    </row>
    <row r="26" spans="2:12" ht="14.25">
      <c r="B26" s="153" t="s">
        <v>1130</v>
      </c>
      <c r="C26" s="457" t="s">
        <v>1131</v>
      </c>
      <c r="D26" s="458"/>
      <c r="E26" s="458"/>
      <c r="F26" s="458"/>
      <c r="G26" s="458"/>
      <c r="H26" s="458"/>
      <c r="I26" s="150">
        <v>8</v>
      </c>
      <c r="J26" s="151">
        <f>SUM(J27:J34)</f>
        <v>0</v>
      </c>
      <c r="K26" s="151">
        <f>SUM(K27:K34)</f>
        <v>0</v>
      </c>
      <c r="L26" s="152" t="str">
        <f t="shared" si="0"/>
        <v>-</v>
      </c>
    </row>
    <row r="27" spans="2:12" ht="14.25">
      <c r="B27" s="153" t="s">
        <v>789</v>
      </c>
      <c r="C27" s="457" t="s">
        <v>1132</v>
      </c>
      <c r="D27" s="458"/>
      <c r="E27" s="458"/>
      <c r="F27" s="458"/>
      <c r="G27" s="458"/>
      <c r="H27" s="458"/>
      <c r="I27" s="150">
        <v>9</v>
      </c>
      <c r="J27" s="154">
        <v>0</v>
      </c>
      <c r="K27" s="155">
        <v>0</v>
      </c>
      <c r="L27" s="152" t="str">
        <f t="shared" si="0"/>
        <v>-</v>
      </c>
    </row>
    <row r="28" spans="2:12" ht="14.25">
      <c r="B28" s="153" t="s">
        <v>791</v>
      </c>
      <c r="C28" s="457" t="s">
        <v>1133</v>
      </c>
      <c r="D28" s="458"/>
      <c r="E28" s="458"/>
      <c r="F28" s="458"/>
      <c r="G28" s="458"/>
      <c r="H28" s="458"/>
      <c r="I28" s="150">
        <v>10</v>
      </c>
      <c r="J28" s="154">
        <v>0</v>
      </c>
      <c r="K28" s="155">
        <v>0</v>
      </c>
      <c r="L28" s="152" t="str">
        <f t="shared" si="0"/>
        <v>-</v>
      </c>
    </row>
    <row r="29" spans="2:12" ht="14.25">
      <c r="B29" s="153" t="s">
        <v>793</v>
      </c>
      <c r="C29" s="457" t="s">
        <v>1134</v>
      </c>
      <c r="D29" s="458"/>
      <c r="E29" s="458"/>
      <c r="F29" s="458"/>
      <c r="G29" s="458"/>
      <c r="H29" s="458"/>
      <c r="I29" s="150">
        <v>11</v>
      </c>
      <c r="J29" s="154">
        <v>0</v>
      </c>
      <c r="K29" s="155">
        <v>0</v>
      </c>
      <c r="L29" s="152" t="str">
        <f t="shared" si="0"/>
        <v>-</v>
      </c>
    </row>
    <row r="30" spans="2:12" ht="14.25">
      <c r="B30" s="153" t="s">
        <v>795</v>
      </c>
      <c r="C30" s="457" t="s">
        <v>1135</v>
      </c>
      <c r="D30" s="458"/>
      <c r="E30" s="458"/>
      <c r="F30" s="458"/>
      <c r="G30" s="458"/>
      <c r="H30" s="458"/>
      <c r="I30" s="150">
        <v>12</v>
      </c>
      <c r="J30" s="154">
        <v>0</v>
      </c>
      <c r="K30" s="155">
        <v>0</v>
      </c>
      <c r="L30" s="152" t="str">
        <f t="shared" si="0"/>
        <v>-</v>
      </c>
    </row>
    <row r="31" spans="2:12" ht="14.25">
      <c r="B31" s="153" t="s">
        <v>797</v>
      </c>
      <c r="C31" s="457" t="s">
        <v>1136</v>
      </c>
      <c r="D31" s="458"/>
      <c r="E31" s="458"/>
      <c r="F31" s="458"/>
      <c r="G31" s="458"/>
      <c r="H31" s="458"/>
      <c r="I31" s="150">
        <v>13</v>
      </c>
      <c r="J31" s="154">
        <v>0</v>
      </c>
      <c r="K31" s="155">
        <v>0</v>
      </c>
      <c r="L31" s="152" t="str">
        <f t="shared" si="0"/>
        <v>-</v>
      </c>
    </row>
    <row r="32" spans="2:12" ht="14.25">
      <c r="B32" s="153" t="s">
        <v>799</v>
      </c>
      <c r="C32" s="457" t="s">
        <v>1137</v>
      </c>
      <c r="D32" s="458"/>
      <c r="E32" s="458"/>
      <c r="F32" s="458"/>
      <c r="G32" s="458"/>
      <c r="H32" s="458"/>
      <c r="I32" s="150">
        <v>14</v>
      </c>
      <c r="J32" s="154">
        <v>0</v>
      </c>
      <c r="K32" s="155">
        <v>0</v>
      </c>
      <c r="L32" s="152" t="str">
        <f t="shared" si="0"/>
        <v>-</v>
      </c>
    </row>
    <row r="33" spans="2:12" ht="14.25">
      <c r="B33" s="153" t="s">
        <v>801</v>
      </c>
      <c r="C33" s="457" t="s">
        <v>1138</v>
      </c>
      <c r="D33" s="458"/>
      <c r="E33" s="458"/>
      <c r="F33" s="458"/>
      <c r="G33" s="458"/>
      <c r="H33" s="458"/>
      <c r="I33" s="150">
        <v>15</v>
      </c>
      <c r="J33" s="154">
        <v>0</v>
      </c>
      <c r="K33" s="155">
        <v>0</v>
      </c>
      <c r="L33" s="152" t="str">
        <f t="shared" si="0"/>
        <v>-</v>
      </c>
    </row>
    <row r="34" spans="2:12" ht="14.25">
      <c r="B34" s="153" t="s">
        <v>803</v>
      </c>
      <c r="C34" s="457" t="s">
        <v>1139</v>
      </c>
      <c r="D34" s="458"/>
      <c r="E34" s="458"/>
      <c r="F34" s="458"/>
      <c r="G34" s="458"/>
      <c r="H34" s="458"/>
      <c r="I34" s="150">
        <v>16</v>
      </c>
      <c r="J34" s="154">
        <v>0</v>
      </c>
      <c r="K34" s="155">
        <v>0</v>
      </c>
      <c r="L34" s="152" t="str">
        <f t="shared" si="0"/>
        <v>-</v>
      </c>
    </row>
    <row r="35" spans="2:12" ht="14.25">
      <c r="B35" s="153" t="s">
        <v>1140</v>
      </c>
      <c r="C35" s="457" t="s">
        <v>1141</v>
      </c>
      <c r="D35" s="458"/>
      <c r="E35" s="458"/>
      <c r="F35" s="458"/>
      <c r="G35" s="458"/>
      <c r="H35" s="458"/>
      <c r="I35" s="150">
        <v>17</v>
      </c>
      <c r="J35" s="154">
        <v>0</v>
      </c>
      <c r="K35" s="155">
        <v>0</v>
      </c>
      <c r="L35" s="152" t="str">
        <f t="shared" si="0"/>
        <v>-</v>
      </c>
    </row>
    <row r="36" spans="2:12" ht="14.25">
      <c r="B36" s="149" t="s">
        <v>1142</v>
      </c>
      <c r="C36" s="464" t="s">
        <v>1143</v>
      </c>
      <c r="D36" s="465"/>
      <c r="E36" s="465"/>
      <c r="F36" s="465"/>
      <c r="G36" s="465"/>
      <c r="H36" s="465"/>
      <c r="I36" s="150">
        <v>18</v>
      </c>
      <c r="J36" s="151">
        <f>J37+J41+J49+J52+J57+J60-J64</f>
        <v>1084821</v>
      </c>
      <c r="K36" s="151">
        <f>K37+K41+K49+K52+K57+K60-K64</f>
        <v>1033213</v>
      </c>
      <c r="L36" s="152">
        <f t="shared" si="0"/>
        <v>95.24271746214352</v>
      </c>
    </row>
    <row r="37" spans="2:12" ht="14.25">
      <c r="B37" s="153" t="s">
        <v>1144</v>
      </c>
      <c r="C37" s="457" t="s">
        <v>1145</v>
      </c>
      <c r="D37" s="458"/>
      <c r="E37" s="458"/>
      <c r="F37" s="458"/>
      <c r="G37" s="458"/>
      <c r="H37" s="458"/>
      <c r="I37" s="150">
        <v>19</v>
      </c>
      <c r="J37" s="151">
        <f>SUM(J38:J40)</f>
        <v>0</v>
      </c>
      <c r="K37" s="151">
        <f>SUM(K38:K40)</f>
        <v>0</v>
      </c>
      <c r="L37" s="152" t="str">
        <f t="shared" si="0"/>
        <v>-</v>
      </c>
    </row>
    <row r="38" spans="2:12" ht="14.25">
      <c r="B38" s="153" t="s">
        <v>1146</v>
      </c>
      <c r="C38" s="457" t="s">
        <v>1147</v>
      </c>
      <c r="D38" s="458"/>
      <c r="E38" s="458"/>
      <c r="F38" s="458"/>
      <c r="G38" s="458"/>
      <c r="H38" s="458"/>
      <c r="I38" s="150">
        <v>20</v>
      </c>
      <c r="J38" s="154">
        <v>0</v>
      </c>
      <c r="K38" s="155">
        <v>0</v>
      </c>
      <c r="L38" s="152" t="str">
        <f t="shared" si="0"/>
        <v>-</v>
      </c>
    </row>
    <row r="39" spans="2:12" ht="14.25">
      <c r="B39" s="153" t="s">
        <v>1148</v>
      </c>
      <c r="C39" s="457" t="s">
        <v>1149</v>
      </c>
      <c r="D39" s="458"/>
      <c r="E39" s="458"/>
      <c r="F39" s="458"/>
      <c r="G39" s="458"/>
      <c r="H39" s="458"/>
      <c r="I39" s="150">
        <v>21</v>
      </c>
      <c r="J39" s="154">
        <v>0</v>
      </c>
      <c r="K39" s="155">
        <v>0</v>
      </c>
      <c r="L39" s="152" t="str">
        <f t="shared" si="0"/>
        <v>-</v>
      </c>
    </row>
    <row r="40" spans="2:12" ht="14.25">
      <c r="B40" s="153" t="s">
        <v>1150</v>
      </c>
      <c r="C40" s="457" t="s">
        <v>1151</v>
      </c>
      <c r="D40" s="458"/>
      <c r="E40" s="458"/>
      <c r="F40" s="458"/>
      <c r="G40" s="458"/>
      <c r="H40" s="458"/>
      <c r="I40" s="150">
        <v>22</v>
      </c>
      <c r="J40" s="154">
        <v>0</v>
      </c>
      <c r="K40" s="155">
        <v>0</v>
      </c>
      <c r="L40" s="152" t="str">
        <f t="shared" si="0"/>
        <v>-</v>
      </c>
    </row>
    <row r="41" spans="2:12" ht="14.25">
      <c r="B41" s="153" t="s">
        <v>1152</v>
      </c>
      <c r="C41" s="457" t="s">
        <v>1153</v>
      </c>
      <c r="D41" s="458"/>
      <c r="E41" s="458"/>
      <c r="F41" s="458"/>
      <c r="G41" s="458"/>
      <c r="H41" s="458"/>
      <c r="I41" s="150">
        <v>23</v>
      </c>
      <c r="J41" s="151">
        <f>SUM(J42:J48)</f>
        <v>578614</v>
      </c>
      <c r="K41" s="151">
        <f>SUM(K42:K48)</f>
        <v>574461</v>
      </c>
      <c r="L41" s="152">
        <f t="shared" si="0"/>
        <v>99.28225034306118</v>
      </c>
    </row>
    <row r="42" spans="2:12" ht="14.25">
      <c r="B42" s="153" t="s">
        <v>1154</v>
      </c>
      <c r="C42" s="457" t="s">
        <v>1155</v>
      </c>
      <c r="D42" s="458"/>
      <c r="E42" s="458"/>
      <c r="F42" s="458"/>
      <c r="G42" s="458"/>
      <c r="H42" s="458"/>
      <c r="I42" s="150">
        <v>24</v>
      </c>
      <c r="J42" s="154">
        <v>516475</v>
      </c>
      <c r="K42" s="155">
        <v>513344</v>
      </c>
      <c r="L42" s="152">
        <f t="shared" si="0"/>
        <v>99.3937751101215</v>
      </c>
    </row>
    <row r="43" spans="2:12" ht="14.25">
      <c r="B43" s="153" t="s">
        <v>1156</v>
      </c>
      <c r="C43" s="457" t="s">
        <v>1157</v>
      </c>
      <c r="D43" s="458"/>
      <c r="E43" s="458"/>
      <c r="F43" s="458"/>
      <c r="G43" s="458"/>
      <c r="H43" s="458"/>
      <c r="I43" s="150">
        <v>25</v>
      </c>
      <c r="J43" s="154">
        <v>11814</v>
      </c>
      <c r="K43" s="155">
        <v>11268</v>
      </c>
      <c r="L43" s="152">
        <f t="shared" si="0"/>
        <v>95.37836465210768</v>
      </c>
    </row>
    <row r="44" spans="2:12" ht="14.25">
      <c r="B44" s="153" t="s">
        <v>1158</v>
      </c>
      <c r="C44" s="457" t="s">
        <v>1159</v>
      </c>
      <c r="D44" s="458"/>
      <c r="E44" s="458"/>
      <c r="F44" s="458"/>
      <c r="G44" s="458"/>
      <c r="H44" s="458"/>
      <c r="I44" s="150">
        <v>26</v>
      </c>
      <c r="J44" s="154">
        <v>14787</v>
      </c>
      <c r="K44" s="155">
        <v>14311</v>
      </c>
      <c r="L44" s="152">
        <f t="shared" si="0"/>
        <v>96.78095624535065</v>
      </c>
    </row>
    <row r="45" spans="2:12" ht="14.25">
      <c r="B45" s="153" t="s">
        <v>1160</v>
      </c>
      <c r="C45" s="457" t="s">
        <v>1161</v>
      </c>
      <c r="D45" s="458"/>
      <c r="E45" s="458"/>
      <c r="F45" s="458"/>
      <c r="G45" s="458"/>
      <c r="H45" s="458"/>
      <c r="I45" s="150">
        <v>27</v>
      </c>
      <c r="J45" s="154">
        <v>0</v>
      </c>
      <c r="K45" s="155">
        <v>0</v>
      </c>
      <c r="L45" s="152" t="str">
        <f t="shared" si="0"/>
        <v>-</v>
      </c>
    </row>
    <row r="46" spans="2:12" ht="14.25">
      <c r="B46" s="153" t="s">
        <v>1162</v>
      </c>
      <c r="C46" s="457" t="s">
        <v>1163</v>
      </c>
      <c r="D46" s="458"/>
      <c r="E46" s="458"/>
      <c r="F46" s="458"/>
      <c r="G46" s="458"/>
      <c r="H46" s="458"/>
      <c r="I46" s="150">
        <v>28</v>
      </c>
      <c r="J46" s="154">
        <v>0</v>
      </c>
      <c r="K46" s="155">
        <v>0</v>
      </c>
      <c r="L46" s="152" t="str">
        <f t="shared" si="0"/>
        <v>-</v>
      </c>
    </row>
    <row r="47" spans="2:12" ht="14.25">
      <c r="B47" s="153" t="s">
        <v>1164</v>
      </c>
      <c r="C47" s="457" t="s">
        <v>2914</v>
      </c>
      <c r="D47" s="458"/>
      <c r="E47" s="458"/>
      <c r="F47" s="458"/>
      <c r="G47" s="458"/>
      <c r="H47" s="458"/>
      <c r="I47" s="150">
        <v>29</v>
      </c>
      <c r="J47" s="154">
        <v>0</v>
      </c>
      <c r="K47" s="155">
        <v>0</v>
      </c>
      <c r="L47" s="152" t="str">
        <f t="shared" si="0"/>
        <v>-</v>
      </c>
    </row>
    <row r="48" spans="2:12" ht="14.25">
      <c r="B48" s="153" t="s">
        <v>2915</v>
      </c>
      <c r="C48" s="457" t="s">
        <v>2916</v>
      </c>
      <c r="D48" s="458"/>
      <c r="E48" s="458"/>
      <c r="F48" s="458"/>
      <c r="G48" s="458"/>
      <c r="H48" s="458"/>
      <c r="I48" s="150">
        <v>30</v>
      </c>
      <c r="J48" s="154">
        <v>35538</v>
      </c>
      <c r="K48" s="155">
        <v>35538</v>
      </c>
      <c r="L48" s="152">
        <f t="shared" si="0"/>
        <v>100</v>
      </c>
    </row>
    <row r="49" spans="2:12" ht="14.25">
      <c r="B49" s="153" t="s">
        <v>2917</v>
      </c>
      <c r="C49" s="457" t="s">
        <v>2918</v>
      </c>
      <c r="D49" s="458"/>
      <c r="E49" s="458"/>
      <c r="F49" s="458"/>
      <c r="G49" s="458"/>
      <c r="H49" s="458"/>
      <c r="I49" s="150">
        <v>31</v>
      </c>
      <c r="J49" s="151">
        <f>SUM(J50:J51)</f>
        <v>0</v>
      </c>
      <c r="K49" s="151">
        <f>SUM(K50:K51)</f>
        <v>0</v>
      </c>
      <c r="L49" s="152" t="str">
        <f t="shared" si="0"/>
        <v>-</v>
      </c>
    </row>
    <row r="50" spans="2:12" ht="14.25">
      <c r="B50" s="153" t="s">
        <v>2919</v>
      </c>
      <c r="C50" s="457" t="s">
        <v>328</v>
      </c>
      <c r="D50" s="458"/>
      <c r="E50" s="458"/>
      <c r="F50" s="458"/>
      <c r="G50" s="458"/>
      <c r="H50" s="458"/>
      <c r="I50" s="150">
        <v>32</v>
      </c>
      <c r="J50" s="154">
        <v>0</v>
      </c>
      <c r="K50" s="155">
        <v>0</v>
      </c>
      <c r="L50" s="152" t="str">
        <f t="shared" si="0"/>
        <v>-</v>
      </c>
    </row>
    <row r="51" spans="2:12" ht="14.25">
      <c r="B51" s="153" t="s">
        <v>329</v>
      </c>
      <c r="C51" s="457" t="s">
        <v>330</v>
      </c>
      <c r="D51" s="458"/>
      <c r="E51" s="458"/>
      <c r="F51" s="458"/>
      <c r="G51" s="458"/>
      <c r="H51" s="458"/>
      <c r="I51" s="150">
        <v>33</v>
      </c>
      <c r="J51" s="154">
        <v>0</v>
      </c>
      <c r="K51" s="155">
        <v>0</v>
      </c>
      <c r="L51" s="152" t="str">
        <f aca="true" t="shared" si="1" ref="L51:L82">IF(J51&gt;0,IF(K51/J51&gt;=100,"&gt;&gt;100",K51/J51*100),"-")</f>
        <v>-</v>
      </c>
    </row>
    <row r="52" spans="2:12" ht="14.25">
      <c r="B52" s="153" t="s">
        <v>331</v>
      </c>
      <c r="C52" s="457" t="s">
        <v>1708</v>
      </c>
      <c r="D52" s="458"/>
      <c r="E52" s="458"/>
      <c r="F52" s="458"/>
      <c r="G52" s="458"/>
      <c r="H52" s="458"/>
      <c r="I52" s="150">
        <v>34</v>
      </c>
      <c r="J52" s="151">
        <f>SUM(J53:J56)</f>
        <v>1688559</v>
      </c>
      <c r="K52" s="151">
        <f>SUM(K53:K56)</f>
        <v>2179100</v>
      </c>
      <c r="L52" s="152">
        <f t="shared" si="1"/>
        <v>129.05086526440593</v>
      </c>
    </row>
    <row r="53" spans="2:12" ht="14.25">
      <c r="B53" s="153" t="s">
        <v>1709</v>
      </c>
      <c r="C53" s="457" t="s">
        <v>1710</v>
      </c>
      <c r="D53" s="458"/>
      <c r="E53" s="458"/>
      <c r="F53" s="458"/>
      <c r="G53" s="458"/>
      <c r="H53" s="458"/>
      <c r="I53" s="150">
        <v>35</v>
      </c>
      <c r="J53" s="154">
        <v>1688559</v>
      </c>
      <c r="K53" s="155">
        <v>2179100</v>
      </c>
      <c r="L53" s="152">
        <f t="shared" si="1"/>
        <v>129.05086526440593</v>
      </c>
    </row>
    <row r="54" spans="2:12" ht="14.25">
      <c r="B54" s="153" t="s">
        <v>1711</v>
      </c>
      <c r="C54" s="457" t="s">
        <v>1712</v>
      </c>
      <c r="D54" s="458"/>
      <c r="E54" s="458"/>
      <c r="F54" s="458"/>
      <c r="G54" s="458"/>
      <c r="H54" s="458"/>
      <c r="I54" s="150">
        <v>36</v>
      </c>
      <c r="J54" s="154">
        <v>0</v>
      </c>
      <c r="K54" s="155">
        <v>0</v>
      </c>
      <c r="L54" s="152" t="str">
        <f t="shared" si="1"/>
        <v>-</v>
      </c>
    </row>
    <row r="55" spans="2:12" ht="14.25">
      <c r="B55" s="153" t="s">
        <v>1713</v>
      </c>
      <c r="C55" s="457" t="s">
        <v>1714</v>
      </c>
      <c r="D55" s="458"/>
      <c r="E55" s="458"/>
      <c r="F55" s="458"/>
      <c r="G55" s="458"/>
      <c r="H55" s="458"/>
      <c r="I55" s="150">
        <v>37</v>
      </c>
      <c r="J55" s="154">
        <v>0</v>
      </c>
      <c r="K55" s="155">
        <v>0</v>
      </c>
      <c r="L55" s="152" t="str">
        <f t="shared" si="1"/>
        <v>-</v>
      </c>
    </row>
    <row r="56" spans="2:12" ht="14.25">
      <c r="B56" s="153" t="s">
        <v>1715</v>
      </c>
      <c r="C56" s="457" t="s">
        <v>1716</v>
      </c>
      <c r="D56" s="458"/>
      <c r="E56" s="458"/>
      <c r="F56" s="458"/>
      <c r="G56" s="458"/>
      <c r="H56" s="458"/>
      <c r="I56" s="150">
        <v>38</v>
      </c>
      <c r="J56" s="154">
        <v>0</v>
      </c>
      <c r="K56" s="155">
        <v>0</v>
      </c>
      <c r="L56" s="152" t="str">
        <f t="shared" si="1"/>
        <v>-</v>
      </c>
    </row>
    <row r="57" spans="2:12" ht="14.25">
      <c r="B57" s="153" t="s">
        <v>1717</v>
      </c>
      <c r="C57" s="457" t="s">
        <v>1718</v>
      </c>
      <c r="D57" s="458"/>
      <c r="E57" s="458"/>
      <c r="F57" s="458"/>
      <c r="G57" s="458"/>
      <c r="H57" s="458"/>
      <c r="I57" s="150">
        <v>39</v>
      </c>
      <c r="J57" s="151">
        <f>SUM(J58:J59)</f>
        <v>0</v>
      </c>
      <c r="K57" s="151">
        <f>SUM(K58:K59)</f>
        <v>0</v>
      </c>
      <c r="L57" s="152" t="str">
        <f t="shared" si="1"/>
        <v>-</v>
      </c>
    </row>
    <row r="58" spans="2:12" ht="14.25">
      <c r="B58" s="153" t="s">
        <v>1719</v>
      </c>
      <c r="C58" s="457" t="s">
        <v>1720</v>
      </c>
      <c r="D58" s="458"/>
      <c r="E58" s="458"/>
      <c r="F58" s="458"/>
      <c r="G58" s="458"/>
      <c r="H58" s="458"/>
      <c r="I58" s="150">
        <v>40</v>
      </c>
      <c r="J58" s="154">
        <v>0</v>
      </c>
      <c r="K58" s="155">
        <v>0</v>
      </c>
      <c r="L58" s="152" t="str">
        <f t="shared" si="1"/>
        <v>-</v>
      </c>
    </row>
    <row r="59" spans="2:12" ht="14.25">
      <c r="B59" s="153" t="s">
        <v>1721</v>
      </c>
      <c r="C59" s="457" t="s">
        <v>1722</v>
      </c>
      <c r="D59" s="458"/>
      <c r="E59" s="458"/>
      <c r="F59" s="458"/>
      <c r="G59" s="458"/>
      <c r="H59" s="458"/>
      <c r="I59" s="150">
        <v>41</v>
      </c>
      <c r="J59" s="154">
        <v>0</v>
      </c>
      <c r="K59" s="155">
        <v>0</v>
      </c>
      <c r="L59" s="152" t="str">
        <f t="shared" si="1"/>
        <v>-</v>
      </c>
    </row>
    <row r="60" spans="2:12" ht="14.25">
      <c r="B60" s="153" t="s">
        <v>1723</v>
      </c>
      <c r="C60" s="457" t="s">
        <v>2164</v>
      </c>
      <c r="D60" s="458"/>
      <c r="E60" s="458"/>
      <c r="F60" s="458"/>
      <c r="G60" s="458"/>
      <c r="H60" s="458"/>
      <c r="I60" s="150">
        <v>42</v>
      </c>
      <c r="J60" s="151">
        <f>SUM(J61:J63)</f>
        <v>83970</v>
      </c>
      <c r="K60" s="151">
        <f>SUM(K61:K63)</f>
        <v>72382</v>
      </c>
      <c r="L60" s="152">
        <f t="shared" si="1"/>
        <v>86.19983327378826</v>
      </c>
    </row>
    <row r="61" spans="2:12" ht="14.25">
      <c r="B61" s="153" t="s">
        <v>2165</v>
      </c>
      <c r="C61" s="457" t="s">
        <v>2166</v>
      </c>
      <c r="D61" s="458"/>
      <c r="E61" s="458"/>
      <c r="F61" s="458"/>
      <c r="G61" s="458"/>
      <c r="H61" s="458"/>
      <c r="I61" s="150">
        <v>43</v>
      </c>
      <c r="J61" s="154">
        <v>83970</v>
      </c>
      <c r="K61" s="155">
        <v>72382</v>
      </c>
      <c r="L61" s="152">
        <f t="shared" si="1"/>
        <v>86.19983327378826</v>
      </c>
    </row>
    <row r="62" spans="2:12" ht="14.25">
      <c r="B62" s="153" t="s">
        <v>2167</v>
      </c>
      <c r="C62" s="457" t="s">
        <v>2168</v>
      </c>
      <c r="D62" s="458"/>
      <c r="E62" s="458"/>
      <c r="F62" s="458"/>
      <c r="G62" s="458"/>
      <c r="H62" s="458"/>
      <c r="I62" s="150">
        <v>44</v>
      </c>
      <c r="J62" s="154">
        <v>0</v>
      </c>
      <c r="K62" s="155">
        <v>0</v>
      </c>
      <c r="L62" s="152" t="str">
        <f t="shared" si="1"/>
        <v>-</v>
      </c>
    </row>
    <row r="63" spans="2:12" ht="14.25">
      <c r="B63" s="153" t="s">
        <v>2169</v>
      </c>
      <c r="C63" s="457" t="s">
        <v>2170</v>
      </c>
      <c r="D63" s="458"/>
      <c r="E63" s="458"/>
      <c r="F63" s="458"/>
      <c r="G63" s="458"/>
      <c r="H63" s="458"/>
      <c r="I63" s="150">
        <v>45</v>
      </c>
      <c r="J63" s="154">
        <v>0</v>
      </c>
      <c r="K63" s="155">
        <v>0</v>
      </c>
      <c r="L63" s="152" t="str">
        <f t="shared" si="1"/>
        <v>-</v>
      </c>
    </row>
    <row r="64" spans="2:12" ht="14.25">
      <c r="B64" s="153" t="s">
        <v>2171</v>
      </c>
      <c r="C64" s="457" t="s">
        <v>2172</v>
      </c>
      <c r="D64" s="458"/>
      <c r="E64" s="458"/>
      <c r="F64" s="458"/>
      <c r="G64" s="458"/>
      <c r="H64" s="458"/>
      <c r="I64" s="150">
        <v>46</v>
      </c>
      <c r="J64" s="154">
        <v>1266322</v>
      </c>
      <c r="K64" s="155">
        <v>1792730</v>
      </c>
      <c r="L64" s="152">
        <f t="shared" si="1"/>
        <v>141.56983768741284</v>
      </c>
    </row>
    <row r="65" spans="2:12" ht="14.25">
      <c r="B65" s="149" t="s">
        <v>2173</v>
      </c>
      <c r="C65" s="464" t="s">
        <v>2174</v>
      </c>
      <c r="D65" s="465"/>
      <c r="E65" s="465"/>
      <c r="F65" s="465"/>
      <c r="G65" s="465"/>
      <c r="H65" s="465"/>
      <c r="I65" s="150">
        <v>47</v>
      </c>
      <c r="J65" s="151">
        <f>J66</f>
        <v>0</v>
      </c>
      <c r="K65" s="151">
        <f>K66</f>
        <v>0</v>
      </c>
      <c r="L65" s="152" t="str">
        <f t="shared" si="1"/>
        <v>-</v>
      </c>
    </row>
    <row r="66" spans="2:12" ht="14.25">
      <c r="B66" s="153" t="s">
        <v>2175</v>
      </c>
      <c r="C66" s="457" t="s">
        <v>2176</v>
      </c>
      <c r="D66" s="458"/>
      <c r="E66" s="458"/>
      <c r="F66" s="458"/>
      <c r="G66" s="458"/>
      <c r="H66" s="458"/>
      <c r="I66" s="150">
        <v>48</v>
      </c>
      <c r="J66" s="151">
        <f>SUM(J67:J68)</f>
        <v>0</v>
      </c>
      <c r="K66" s="151">
        <f>SUM(K67:K68)</f>
        <v>0</v>
      </c>
      <c r="L66" s="152" t="str">
        <f t="shared" si="1"/>
        <v>-</v>
      </c>
    </row>
    <row r="67" spans="2:12" ht="14.25">
      <c r="B67" s="153" t="s">
        <v>3053</v>
      </c>
      <c r="C67" s="457" t="s">
        <v>2177</v>
      </c>
      <c r="D67" s="458"/>
      <c r="E67" s="458"/>
      <c r="F67" s="458"/>
      <c r="G67" s="458"/>
      <c r="H67" s="458"/>
      <c r="I67" s="150">
        <v>49</v>
      </c>
      <c r="J67" s="154">
        <v>0</v>
      </c>
      <c r="K67" s="155">
        <v>0</v>
      </c>
      <c r="L67" s="152" t="str">
        <f t="shared" si="1"/>
        <v>-</v>
      </c>
    </row>
    <row r="68" spans="2:12" ht="14.25">
      <c r="B68" s="153" t="s">
        <v>3055</v>
      </c>
      <c r="C68" s="457" t="s">
        <v>2178</v>
      </c>
      <c r="D68" s="458"/>
      <c r="E68" s="458"/>
      <c r="F68" s="458"/>
      <c r="G68" s="458"/>
      <c r="H68" s="458"/>
      <c r="I68" s="150">
        <v>50</v>
      </c>
      <c r="J68" s="154">
        <v>0</v>
      </c>
      <c r="K68" s="155">
        <v>0</v>
      </c>
      <c r="L68" s="152" t="str">
        <f t="shared" si="1"/>
        <v>-</v>
      </c>
    </row>
    <row r="69" spans="2:12" ht="14.25">
      <c r="B69" s="149" t="s">
        <v>2179</v>
      </c>
      <c r="C69" s="464" t="s">
        <v>2180</v>
      </c>
      <c r="D69" s="465"/>
      <c r="E69" s="465"/>
      <c r="F69" s="465"/>
      <c r="G69" s="465"/>
      <c r="H69" s="465"/>
      <c r="I69" s="150">
        <v>51</v>
      </c>
      <c r="J69" s="151">
        <f>J70+J71-J72</f>
        <v>0</v>
      </c>
      <c r="K69" s="151">
        <f>K70+K71-K72</f>
        <v>0</v>
      </c>
      <c r="L69" s="152" t="str">
        <f t="shared" si="1"/>
        <v>-</v>
      </c>
    </row>
    <row r="70" spans="2:12" ht="14.25">
      <c r="B70" s="153" t="s">
        <v>2181</v>
      </c>
      <c r="C70" s="457" t="s">
        <v>2182</v>
      </c>
      <c r="D70" s="458"/>
      <c r="E70" s="458"/>
      <c r="F70" s="458"/>
      <c r="G70" s="458"/>
      <c r="H70" s="458"/>
      <c r="I70" s="150">
        <v>52</v>
      </c>
      <c r="J70" s="154">
        <v>0</v>
      </c>
      <c r="K70" s="155">
        <v>0</v>
      </c>
      <c r="L70" s="152" t="str">
        <f t="shared" si="1"/>
        <v>-</v>
      </c>
    </row>
    <row r="71" spans="2:12" ht="14.25">
      <c r="B71" s="153" t="s">
        <v>2183</v>
      </c>
      <c r="C71" s="457" t="s">
        <v>2184</v>
      </c>
      <c r="D71" s="458"/>
      <c r="E71" s="458"/>
      <c r="F71" s="458"/>
      <c r="G71" s="458"/>
      <c r="H71" s="458"/>
      <c r="I71" s="150">
        <v>53</v>
      </c>
      <c r="J71" s="154">
        <v>11618</v>
      </c>
      <c r="K71" s="155">
        <v>11807</v>
      </c>
      <c r="L71" s="152">
        <f t="shared" si="1"/>
        <v>101.62678602169049</v>
      </c>
    </row>
    <row r="72" spans="2:12" ht="14.25">
      <c r="B72" s="153" t="s">
        <v>2185</v>
      </c>
      <c r="C72" s="457" t="s">
        <v>2186</v>
      </c>
      <c r="D72" s="458"/>
      <c r="E72" s="458"/>
      <c r="F72" s="458"/>
      <c r="G72" s="458"/>
      <c r="H72" s="458"/>
      <c r="I72" s="150">
        <v>54</v>
      </c>
      <c r="J72" s="154">
        <v>11618</v>
      </c>
      <c r="K72" s="155">
        <v>11807</v>
      </c>
      <c r="L72" s="152">
        <f t="shared" si="1"/>
        <v>101.62678602169049</v>
      </c>
    </row>
    <row r="73" spans="2:12" ht="14.25">
      <c r="B73" s="149" t="s">
        <v>2187</v>
      </c>
      <c r="C73" s="464" t="s">
        <v>2188</v>
      </c>
      <c r="D73" s="465"/>
      <c r="E73" s="465"/>
      <c r="F73" s="465"/>
      <c r="G73" s="465"/>
      <c r="H73" s="465"/>
      <c r="I73" s="150">
        <v>55</v>
      </c>
      <c r="J73" s="151">
        <f>SUM(J74:J77)+SUM(J80:J81)</f>
        <v>0</v>
      </c>
      <c r="K73" s="151">
        <f>SUM(K74:K77)+SUM(K80:K81)</f>
        <v>0</v>
      </c>
      <c r="L73" s="152" t="str">
        <f t="shared" si="1"/>
        <v>-</v>
      </c>
    </row>
    <row r="74" spans="2:12" ht="14.25">
      <c r="B74" s="153" t="s">
        <v>2319</v>
      </c>
      <c r="C74" s="457" t="s">
        <v>2302</v>
      </c>
      <c r="D74" s="458"/>
      <c r="E74" s="458"/>
      <c r="F74" s="458"/>
      <c r="G74" s="458"/>
      <c r="H74" s="458"/>
      <c r="I74" s="150">
        <v>56</v>
      </c>
      <c r="J74" s="154">
        <v>0</v>
      </c>
      <c r="K74" s="155">
        <v>0</v>
      </c>
      <c r="L74" s="152" t="str">
        <f t="shared" si="1"/>
        <v>-</v>
      </c>
    </row>
    <row r="75" spans="2:12" ht="14.25">
      <c r="B75" s="153" t="s">
        <v>2320</v>
      </c>
      <c r="C75" s="457" t="s">
        <v>2303</v>
      </c>
      <c r="D75" s="458"/>
      <c r="E75" s="458"/>
      <c r="F75" s="458"/>
      <c r="G75" s="458"/>
      <c r="H75" s="458"/>
      <c r="I75" s="150">
        <v>57</v>
      </c>
      <c r="J75" s="154">
        <v>0</v>
      </c>
      <c r="K75" s="155">
        <v>0</v>
      </c>
      <c r="L75" s="152" t="str">
        <f t="shared" si="1"/>
        <v>-</v>
      </c>
    </row>
    <row r="76" spans="2:12" ht="14.25">
      <c r="B76" s="153" t="s">
        <v>2321</v>
      </c>
      <c r="C76" s="457" t="s">
        <v>2304</v>
      </c>
      <c r="D76" s="458"/>
      <c r="E76" s="458"/>
      <c r="F76" s="458"/>
      <c r="G76" s="458"/>
      <c r="H76" s="458"/>
      <c r="I76" s="150">
        <v>58</v>
      </c>
      <c r="J76" s="154">
        <v>0</v>
      </c>
      <c r="K76" s="155">
        <v>0</v>
      </c>
      <c r="L76" s="152" t="str">
        <f t="shared" si="1"/>
        <v>-</v>
      </c>
    </row>
    <row r="77" spans="2:12" ht="14.25">
      <c r="B77" s="153" t="s">
        <v>2322</v>
      </c>
      <c r="C77" s="457" t="s">
        <v>2189</v>
      </c>
      <c r="D77" s="458"/>
      <c r="E77" s="458"/>
      <c r="F77" s="458"/>
      <c r="G77" s="458"/>
      <c r="H77" s="458"/>
      <c r="I77" s="150">
        <v>59</v>
      </c>
      <c r="J77" s="151">
        <f>SUM(J78:J79)</f>
        <v>0</v>
      </c>
      <c r="K77" s="151">
        <f>SUM(K78:K79)</f>
        <v>0</v>
      </c>
      <c r="L77" s="152" t="str">
        <f t="shared" si="1"/>
        <v>-</v>
      </c>
    </row>
    <row r="78" spans="2:12" ht="14.25">
      <c r="B78" s="153" t="s">
        <v>2190</v>
      </c>
      <c r="C78" s="457" t="s">
        <v>2191</v>
      </c>
      <c r="D78" s="458"/>
      <c r="E78" s="458"/>
      <c r="F78" s="458"/>
      <c r="G78" s="458"/>
      <c r="H78" s="458"/>
      <c r="I78" s="150">
        <v>60</v>
      </c>
      <c r="J78" s="154">
        <v>0</v>
      </c>
      <c r="K78" s="155">
        <v>0</v>
      </c>
      <c r="L78" s="152" t="str">
        <f t="shared" si="1"/>
        <v>-</v>
      </c>
    </row>
    <row r="79" spans="2:12" ht="14.25">
      <c r="B79" s="153" t="s">
        <v>2192</v>
      </c>
      <c r="C79" s="457" t="s">
        <v>2193</v>
      </c>
      <c r="D79" s="458"/>
      <c r="E79" s="458"/>
      <c r="F79" s="458"/>
      <c r="G79" s="458"/>
      <c r="H79" s="458"/>
      <c r="I79" s="150">
        <v>61</v>
      </c>
      <c r="J79" s="154">
        <v>0</v>
      </c>
      <c r="K79" s="155">
        <v>0</v>
      </c>
      <c r="L79" s="152" t="str">
        <f t="shared" si="1"/>
        <v>-</v>
      </c>
    </row>
    <row r="80" spans="2:12" ht="14.25">
      <c r="B80" s="153" t="s">
        <v>2323</v>
      </c>
      <c r="C80" s="457" t="s">
        <v>2306</v>
      </c>
      <c r="D80" s="458"/>
      <c r="E80" s="458"/>
      <c r="F80" s="458"/>
      <c r="G80" s="458"/>
      <c r="H80" s="458"/>
      <c r="I80" s="150">
        <v>62</v>
      </c>
      <c r="J80" s="154">
        <v>0</v>
      </c>
      <c r="K80" s="155">
        <v>0</v>
      </c>
      <c r="L80" s="152" t="str">
        <f t="shared" si="1"/>
        <v>-</v>
      </c>
    </row>
    <row r="81" spans="2:12" ht="14.25">
      <c r="B81" s="153" t="s">
        <v>2324</v>
      </c>
      <c r="C81" s="457" t="s">
        <v>2307</v>
      </c>
      <c r="D81" s="458"/>
      <c r="E81" s="458"/>
      <c r="F81" s="458"/>
      <c r="G81" s="458"/>
      <c r="H81" s="458"/>
      <c r="I81" s="150">
        <v>63</v>
      </c>
      <c r="J81" s="154">
        <v>0</v>
      </c>
      <c r="K81" s="155">
        <v>0</v>
      </c>
      <c r="L81" s="152" t="str">
        <f t="shared" si="1"/>
        <v>-</v>
      </c>
    </row>
    <row r="82" spans="2:12" ht="14.25">
      <c r="B82" s="149" t="s">
        <v>2194</v>
      </c>
      <c r="C82" s="464" t="s">
        <v>2195</v>
      </c>
      <c r="D82" s="465"/>
      <c r="E82" s="465"/>
      <c r="F82" s="465"/>
      <c r="G82" s="465"/>
      <c r="H82" s="465"/>
      <c r="I82" s="150">
        <v>64</v>
      </c>
      <c r="J82" s="151">
        <f>J83+J88+J91</f>
        <v>0</v>
      </c>
      <c r="K82" s="151">
        <f>K83+K88+K91</f>
        <v>0</v>
      </c>
      <c r="L82" s="152" t="str">
        <f t="shared" si="1"/>
        <v>-</v>
      </c>
    </row>
    <row r="83" spans="2:12" ht="14.25">
      <c r="B83" s="153" t="s">
        <v>2196</v>
      </c>
      <c r="C83" s="457" t="s">
        <v>2197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1560</v>
      </c>
      <c r="C84" s="457" t="s">
        <v>1561</v>
      </c>
      <c r="D84" s="458"/>
      <c r="E84" s="458"/>
      <c r="F84" s="458"/>
      <c r="G84" s="458"/>
      <c r="H84" s="458"/>
      <c r="I84" s="150">
        <v>66</v>
      </c>
      <c r="J84" s="154">
        <v>0</v>
      </c>
      <c r="K84" s="155">
        <v>0</v>
      </c>
      <c r="L84" s="152" t="str">
        <f t="shared" si="2"/>
        <v>-</v>
      </c>
    </row>
    <row r="85" spans="2:12" ht="14.25">
      <c r="B85" s="153" t="s">
        <v>1562</v>
      </c>
      <c r="C85" s="457" t="s">
        <v>1563</v>
      </c>
      <c r="D85" s="458"/>
      <c r="E85" s="458"/>
      <c r="F85" s="458"/>
      <c r="G85" s="458"/>
      <c r="H85" s="458"/>
      <c r="I85" s="150">
        <v>67</v>
      </c>
      <c r="J85" s="154">
        <v>0</v>
      </c>
      <c r="K85" s="155">
        <v>0</v>
      </c>
      <c r="L85" s="152" t="str">
        <f t="shared" si="2"/>
        <v>-</v>
      </c>
    </row>
    <row r="86" spans="2:12" ht="14.25">
      <c r="B86" s="153" t="s">
        <v>1564</v>
      </c>
      <c r="C86" s="457" t="s">
        <v>1565</v>
      </c>
      <c r="D86" s="458"/>
      <c r="E86" s="458"/>
      <c r="F86" s="458"/>
      <c r="G86" s="458"/>
      <c r="H86" s="458"/>
      <c r="I86" s="150">
        <v>68</v>
      </c>
      <c r="J86" s="154">
        <v>0</v>
      </c>
      <c r="K86" s="155">
        <v>0</v>
      </c>
      <c r="L86" s="152" t="str">
        <f t="shared" si="2"/>
        <v>-</v>
      </c>
    </row>
    <row r="87" spans="2:12" ht="14.25">
      <c r="B87" s="153" t="s">
        <v>1566</v>
      </c>
      <c r="C87" s="457" t="s">
        <v>1567</v>
      </c>
      <c r="D87" s="458"/>
      <c r="E87" s="458"/>
      <c r="F87" s="458"/>
      <c r="G87" s="458"/>
      <c r="H87" s="458"/>
      <c r="I87" s="150">
        <v>69</v>
      </c>
      <c r="J87" s="154">
        <v>0</v>
      </c>
      <c r="K87" s="155">
        <v>0</v>
      </c>
      <c r="L87" s="152" t="str">
        <f t="shared" si="2"/>
        <v>-</v>
      </c>
    </row>
    <row r="88" spans="2:12" ht="14.25">
      <c r="B88" s="153" t="s">
        <v>1568</v>
      </c>
      <c r="C88" s="457" t="s">
        <v>1569</v>
      </c>
      <c r="D88" s="458"/>
      <c r="E88" s="458"/>
      <c r="F88" s="458"/>
      <c r="G88" s="458"/>
      <c r="H88" s="458"/>
      <c r="I88" s="150">
        <v>70</v>
      </c>
      <c r="J88" s="151">
        <f>SUM(J89:J90)</f>
        <v>0</v>
      </c>
      <c r="K88" s="151">
        <f>SUM(K89:K90)</f>
        <v>0</v>
      </c>
      <c r="L88" s="152" t="str">
        <f t="shared" si="2"/>
        <v>-</v>
      </c>
    </row>
    <row r="89" spans="2:12" ht="14.25">
      <c r="B89" s="153" t="s">
        <v>1570</v>
      </c>
      <c r="C89" s="457" t="s">
        <v>1571</v>
      </c>
      <c r="D89" s="458"/>
      <c r="E89" s="458"/>
      <c r="F89" s="458"/>
      <c r="G89" s="458"/>
      <c r="H89" s="458"/>
      <c r="I89" s="150">
        <v>71</v>
      </c>
      <c r="J89" s="154">
        <v>0</v>
      </c>
      <c r="K89" s="155">
        <v>0</v>
      </c>
      <c r="L89" s="152" t="str">
        <f t="shared" si="2"/>
        <v>-</v>
      </c>
    </row>
    <row r="90" spans="2:12" ht="14.25">
      <c r="B90" s="153" t="s">
        <v>1572</v>
      </c>
      <c r="C90" s="457" t="s">
        <v>1573</v>
      </c>
      <c r="D90" s="458"/>
      <c r="E90" s="458"/>
      <c r="F90" s="458"/>
      <c r="G90" s="458"/>
      <c r="H90" s="458"/>
      <c r="I90" s="150">
        <v>72</v>
      </c>
      <c r="J90" s="154">
        <v>0</v>
      </c>
      <c r="K90" s="155">
        <v>0</v>
      </c>
      <c r="L90" s="152" t="str">
        <f t="shared" si="2"/>
        <v>-</v>
      </c>
    </row>
    <row r="91" spans="2:12" ht="14.25">
      <c r="B91" s="153" t="s">
        <v>1574</v>
      </c>
      <c r="C91" s="457" t="s">
        <v>1575</v>
      </c>
      <c r="D91" s="458"/>
      <c r="E91" s="458"/>
      <c r="F91" s="458"/>
      <c r="G91" s="458"/>
      <c r="H91" s="458"/>
      <c r="I91" s="150">
        <v>73</v>
      </c>
      <c r="J91" s="154">
        <v>0</v>
      </c>
      <c r="K91" s="155">
        <v>0</v>
      </c>
      <c r="L91" s="152" t="str">
        <f t="shared" si="2"/>
        <v>-</v>
      </c>
    </row>
    <row r="92" spans="2:12" ht="14.25">
      <c r="B92" s="149">
        <v>1</v>
      </c>
      <c r="C92" s="464" t="s">
        <v>1576</v>
      </c>
      <c r="D92" s="465"/>
      <c r="E92" s="465"/>
      <c r="F92" s="465"/>
      <c r="G92" s="465"/>
      <c r="H92" s="465"/>
      <c r="I92" s="150">
        <v>74</v>
      </c>
      <c r="J92" s="151">
        <f>J93+J101+J118+J123+J143+J151+J160</f>
        <v>171026</v>
      </c>
      <c r="K92" s="151">
        <f>K93+K101+K118+K123+K143+K151+K160</f>
        <v>116835</v>
      </c>
      <c r="L92" s="152">
        <f t="shared" si="2"/>
        <v>68.31417445300715</v>
      </c>
    </row>
    <row r="93" spans="2:12" ht="14.25">
      <c r="B93" s="153">
        <v>11</v>
      </c>
      <c r="C93" s="457" t="s">
        <v>1577</v>
      </c>
      <c r="D93" s="458"/>
      <c r="E93" s="458"/>
      <c r="F93" s="458"/>
      <c r="G93" s="458"/>
      <c r="H93" s="458"/>
      <c r="I93" s="150">
        <v>75</v>
      </c>
      <c r="J93" s="151">
        <f>J94+J98+J99+J100</f>
        <v>107396</v>
      </c>
      <c r="K93" s="151">
        <f>K94+K98+K99+K100</f>
        <v>97700</v>
      </c>
      <c r="L93" s="152">
        <f t="shared" si="2"/>
        <v>90.97173079071847</v>
      </c>
    </row>
    <row r="94" spans="2:12" ht="14.25">
      <c r="B94" s="153">
        <v>111</v>
      </c>
      <c r="C94" s="457" t="s">
        <v>1578</v>
      </c>
      <c r="D94" s="458"/>
      <c r="E94" s="458"/>
      <c r="F94" s="458"/>
      <c r="G94" s="458"/>
      <c r="H94" s="458"/>
      <c r="I94" s="150">
        <v>76</v>
      </c>
      <c r="J94" s="151">
        <f>SUM(J95:J97)</f>
        <v>106764</v>
      </c>
      <c r="K94" s="151">
        <f>SUM(K95:K97)</f>
        <v>97516</v>
      </c>
      <c r="L94" s="152">
        <f t="shared" si="2"/>
        <v>91.33790416245176</v>
      </c>
    </row>
    <row r="95" spans="2:12" ht="14.25">
      <c r="B95" s="153">
        <v>1111</v>
      </c>
      <c r="C95" s="457" t="s">
        <v>1579</v>
      </c>
      <c r="D95" s="458"/>
      <c r="E95" s="458"/>
      <c r="F95" s="458"/>
      <c r="G95" s="458"/>
      <c r="H95" s="458"/>
      <c r="I95" s="150">
        <v>77</v>
      </c>
      <c r="J95" s="154">
        <v>106764</v>
      </c>
      <c r="K95" s="155">
        <v>97516</v>
      </c>
      <c r="L95" s="152">
        <f t="shared" si="2"/>
        <v>91.33790416245176</v>
      </c>
    </row>
    <row r="96" spans="2:12" ht="14.25">
      <c r="B96" s="153">
        <v>1112</v>
      </c>
      <c r="C96" s="457" t="s">
        <v>1580</v>
      </c>
      <c r="D96" s="458"/>
      <c r="E96" s="458"/>
      <c r="F96" s="458"/>
      <c r="G96" s="458"/>
      <c r="H96" s="458"/>
      <c r="I96" s="150">
        <v>78</v>
      </c>
      <c r="J96" s="154">
        <v>0</v>
      </c>
      <c r="K96" s="155">
        <v>0</v>
      </c>
      <c r="L96" s="152" t="str">
        <f t="shared" si="2"/>
        <v>-</v>
      </c>
    </row>
    <row r="97" spans="2:12" ht="14.25">
      <c r="B97" s="153">
        <v>1113</v>
      </c>
      <c r="C97" s="457" t="s">
        <v>1581</v>
      </c>
      <c r="D97" s="458"/>
      <c r="E97" s="458"/>
      <c r="F97" s="458"/>
      <c r="G97" s="458"/>
      <c r="H97" s="458"/>
      <c r="I97" s="150">
        <v>79</v>
      </c>
      <c r="J97" s="154">
        <v>0</v>
      </c>
      <c r="K97" s="155">
        <v>0</v>
      </c>
      <c r="L97" s="152" t="str">
        <f t="shared" si="2"/>
        <v>-</v>
      </c>
    </row>
    <row r="98" spans="2:12" ht="14.25">
      <c r="B98" s="153">
        <v>112</v>
      </c>
      <c r="C98" s="457" t="s">
        <v>1582</v>
      </c>
      <c r="D98" s="458"/>
      <c r="E98" s="458"/>
      <c r="F98" s="458"/>
      <c r="G98" s="458"/>
      <c r="H98" s="458"/>
      <c r="I98" s="150">
        <v>80</v>
      </c>
      <c r="J98" s="154">
        <v>0</v>
      </c>
      <c r="K98" s="155">
        <v>0</v>
      </c>
      <c r="L98" s="152" t="str">
        <f t="shared" si="2"/>
        <v>-</v>
      </c>
    </row>
    <row r="99" spans="2:12" ht="14.25">
      <c r="B99" s="153">
        <v>113</v>
      </c>
      <c r="C99" s="457" t="s">
        <v>1583</v>
      </c>
      <c r="D99" s="458"/>
      <c r="E99" s="458"/>
      <c r="F99" s="458"/>
      <c r="G99" s="458"/>
      <c r="H99" s="458"/>
      <c r="I99" s="150">
        <v>81</v>
      </c>
      <c r="J99" s="154">
        <v>632</v>
      </c>
      <c r="K99" s="155">
        <v>184</v>
      </c>
      <c r="L99" s="152">
        <f t="shared" si="2"/>
        <v>29.11392405063291</v>
      </c>
    </row>
    <row r="100" spans="2:12" ht="14.25">
      <c r="B100" s="153">
        <v>114</v>
      </c>
      <c r="C100" s="457" t="s">
        <v>1584</v>
      </c>
      <c r="D100" s="458"/>
      <c r="E100" s="458"/>
      <c r="F100" s="458"/>
      <c r="G100" s="458"/>
      <c r="H100" s="458"/>
      <c r="I100" s="150">
        <v>82</v>
      </c>
      <c r="J100" s="154">
        <v>0</v>
      </c>
      <c r="K100" s="155">
        <v>0</v>
      </c>
      <c r="L100" s="152" t="str">
        <f t="shared" si="2"/>
        <v>-</v>
      </c>
    </row>
    <row r="101" spans="2:12" ht="27.75" customHeight="1">
      <c r="B101" s="153">
        <v>12</v>
      </c>
      <c r="C101" s="457" t="s">
        <v>97</v>
      </c>
      <c r="D101" s="472"/>
      <c r="E101" s="472"/>
      <c r="F101" s="472"/>
      <c r="G101" s="472"/>
      <c r="H101" s="472"/>
      <c r="I101" s="150">
        <v>83</v>
      </c>
      <c r="J101" s="151">
        <f>J102+J105+J106+J107+J113</f>
        <v>6809</v>
      </c>
      <c r="K101" s="151">
        <f>K102+K105+K106+K107+K113</f>
        <v>8573</v>
      </c>
      <c r="L101" s="152">
        <f t="shared" si="2"/>
        <v>125.90688794242915</v>
      </c>
    </row>
    <row r="102" spans="2:12" ht="14.25">
      <c r="B102" s="153">
        <v>121</v>
      </c>
      <c r="C102" s="457" t="s">
        <v>1585</v>
      </c>
      <c r="D102" s="458"/>
      <c r="E102" s="458"/>
      <c r="F102" s="458"/>
      <c r="G102" s="458"/>
      <c r="H102" s="458"/>
      <c r="I102" s="150">
        <v>84</v>
      </c>
      <c r="J102" s="151">
        <f>SUM(J103:J104)</f>
        <v>0</v>
      </c>
      <c r="K102" s="151">
        <f>SUM(K103:K104)</f>
        <v>0</v>
      </c>
      <c r="L102" s="152" t="str">
        <f t="shared" si="2"/>
        <v>-</v>
      </c>
    </row>
    <row r="103" spans="2:12" ht="14.25">
      <c r="B103" s="153">
        <v>1211</v>
      </c>
      <c r="C103" s="457" t="s">
        <v>1586</v>
      </c>
      <c r="D103" s="458"/>
      <c r="E103" s="458"/>
      <c r="F103" s="458"/>
      <c r="G103" s="458"/>
      <c r="H103" s="458"/>
      <c r="I103" s="150">
        <v>85</v>
      </c>
      <c r="J103" s="154">
        <v>0</v>
      </c>
      <c r="K103" s="155">
        <v>0</v>
      </c>
      <c r="L103" s="152" t="str">
        <f t="shared" si="2"/>
        <v>-</v>
      </c>
    </row>
    <row r="104" spans="2:12" ht="14.25">
      <c r="B104" s="153">
        <v>1212</v>
      </c>
      <c r="C104" s="457" t="s">
        <v>1587</v>
      </c>
      <c r="D104" s="458"/>
      <c r="E104" s="458"/>
      <c r="F104" s="458"/>
      <c r="G104" s="458"/>
      <c r="H104" s="458"/>
      <c r="I104" s="150">
        <v>86</v>
      </c>
      <c r="J104" s="154">
        <v>0</v>
      </c>
      <c r="K104" s="155">
        <v>0</v>
      </c>
      <c r="L104" s="152" t="str">
        <f t="shared" si="2"/>
        <v>-</v>
      </c>
    </row>
    <row r="105" spans="2:12" ht="14.25">
      <c r="B105" s="153">
        <v>122</v>
      </c>
      <c r="C105" s="457" t="s">
        <v>1588</v>
      </c>
      <c r="D105" s="458"/>
      <c r="E105" s="458"/>
      <c r="F105" s="458"/>
      <c r="G105" s="458"/>
      <c r="H105" s="458"/>
      <c r="I105" s="150">
        <v>87</v>
      </c>
      <c r="J105" s="154">
        <v>6600</v>
      </c>
      <c r="K105" s="155">
        <v>8364</v>
      </c>
      <c r="L105" s="152">
        <f t="shared" si="2"/>
        <v>126.72727272727273</v>
      </c>
    </row>
    <row r="106" spans="2:12" ht="14.25">
      <c r="B106" s="153">
        <v>123</v>
      </c>
      <c r="C106" s="457" t="s">
        <v>1589</v>
      </c>
      <c r="D106" s="458"/>
      <c r="E106" s="458"/>
      <c r="F106" s="458"/>
      <c r="G106" s="458"/>
      <c r="H106" s="458"/>
      <c r="I106" s="150">
        <v>88</v>
      </c>
      <c r="J106" s="154">
        <v>0</v>
      </c>
      <c r="K106" s="155">
        <v>0</v>
      </c>
      <c r="L106" s="152" t="str">
        <f t="shared" si="2"/>
        <v>-</v>
      </c>
    </row>
    <row r="107" spans="2:12" ht="14.25">
      <c r="B107" s="153">
        <v>124</v>
      </c>
      <c r="C107" s="457" t="s">
        <v>1590</v>
      </c>
      <c r="D107" s="458"/>
      <c r="E107" s="458"/>
      <c r="F107" s="458"/>
      <c r="G107" s="458"/>
      <c r="H107" s="458"/>
      <c r="I107" s="150">
        <v>89</v>
      </c>
      <c r="J107" s="151">
        <f>SUM(J108:J112)</f>
        <v>0</v>
      </c>
      <c r="K107" s="151">
        <f>SUM(K108:K112)</f>
        <v>0</v>
      </c>
      <c r="L107" s="152" t="str">
        <f t="shared" si="2"/>
        <v>-</v>
      </c>
    </row>
    <row r="108" spans="2:12" ht="14.25">
      <c r="B108" s="153">
        <v>1241</v>
      </c>
      <c r="C108" s="457" t="s">
        <v>2861</v>
      </c>
      <c r="D108" s="458"/>
      <c r="E108" s="458"/>
      <c r="F108" s="458"/>
      <c r="G108" s="458"/>
      <c r="H108" s="458"/>
      <c r="I108" s="150">
        <v>90</v>
      </c>
      <c r="J108" s="154">
        <v>0</v>
      </c>
      <c r="K108" s="155">
        <v>0</v>
      </c>
      <c r="L108" s="152" t="str">
        <f t="shared" si="2"/>
        <v>-</v>
      </c>
    </row>
    <row r="109" spans="2:12" ht="14.25">
      <c r="B109" s="153">
        <v>1242</v>
      </c>
      <c r="C109" s="457" t="s">
        <v>1591</v>
      </c>
      <c r="D109" s="458"/>
      <c r="E109" s="458"/>
      <c r="F109" s="458"/>
      <c r="G109" s="458"/>
      <c r="H109" s="458"/>
      <c r="I109" s="150">
        <v>91</v>
      </c>
      <c r="J109" s="154">
        <v>0</v>
      </c>
      <c r="K109" s="155">
        <v>0</v>
      </c>
      <c r="L109" s="152" t="str">
        <f t="shared" si="2"/>
        <v>-</v>
      </c>
    </row>
    <row r="110" spans="2:12" ht="14.25">
      <c r="B110" s="153">
        <v>1243</v>
      </c>
      <c r="C110" s="457" t="s">
        <v>1592</v>
      </c>
      <c r="D110" s="458"/>
      <c r="E110" s="458"/>
      <c r="F110" s="458"/>
      <c r="G110" s="458"/>
      <c r="H110" s="458"/>
      <c r="I110" s="150">
        <v>92</v>
      </c>
      <c r="J110" s="154">
        <v>0</v>
      </c>
      <c r="K110" s="155">
        <v>0</v>
      </c>
      <c r="L110" s="152" t="str">
        <f t="shared" si="2"/>
        <v>-</v>
      </c>
    </row>
    <row r="111" spans="2:12" ht="14.25">
      <c r="B111" s="153">
        <v>1244</v>
      </c>
      <c r="C111" s="457" t="s">
        <v>1593</v>
      </c>
      <c r="D111" s="458"/>
      <c r="E111" s="458"/>
      <c r="F111" s="458"/>
      <c r="G111" s="458"/>
      <c r="H111" s="458"/>
      <c r="I111" s="150">
        <v>93</v>
      </c>
      <c r="J111" s="154">
        <v>0</v>
      </c>
      <c r="K111" s="155">
        <v>0</v>
      </c>
      <c r="L111" s="152" t="str">
        <f t="shared" si="2"/>
        <v>-</v>
      </c>
    </row>
    <row r="112" spans="2:12" ht="14.25">
      <c r="B112" s="153">
        <v>1245</v>
      </c>
      <c r="C112" s="457" t="s">
        <v>1594</v>
      </c>
      <c r="D112" s="458"/>
      <c r="E112" s="458"/>
      <c r="F112" s="458"/>
      <c r="G112" s="458"/>
      <c r="H112" s="458"/>
      <c r="I112" s="150">
        <v>94</v>
      </c>
      <c r="J112" s="154">
        <v>0</v>
      </c>
      <c r="K112" s="155">
        <v>0</v>
      </c>
      <c r="L112" s="152" t="str">
        <f t="shared" si="2"/>
        <v>-</v>
      </c>
    </row>
    <row r="113" spans="2:12" ht="14.25">
      <c r="B113" s="153">
        <v>129</v>
      </c>
      <c r="C113" s="457" t="s">
        <v>1595</v>
      </c>
      <c r="D113" s="458"/>
      <c r="E113" s="458"/>
      <c r="F113" s="458"/>
      <c r="G113" s="458"/>
      <c r="H113" s="458"/>
      <c r="I113" s="150">
        <v>95</v>
      </c>
      <c r="J113" s="151">
        <f>SUM(J114:J117)</f>
        <v>209</v>
      </c>
      <c r="K113" s="151">
        <f>SUM(K114:K117)</f>
        <v>209</v>
      </c>
      <c r="L113" s="152">
        <f t="shared" si="2"/>
        <v>100</v>
      </c>
    </row>
    <row r="114" spans="2:12" ht="14.25">
      <c r="B114" s="153">
        <v>1291</v>
      </c>
      <c r="C114" s="457" t="s">
        <v>1596</v>
      </c>
      <c r="D114" s="458"/>
      <c r="E114" s="458"/>
      <c r="F114" s="458"/>
      <c r="G114" s="458"/>
      <c r="H114" s="458"/>
      <c r="I114" s="150">
        <v>96</v>
      </c>
      <c r="J114" s="154">
        <v>200</v>
      </c>
      <c r="K114" s="155">
        <v>200</v>
      </c>
      <c r="L114" s="152">
        <f t="shared" si="2"/>
        <v>100</v>
      </c>
    </row>
    <row r="115" spans="2:12" ht="14.25">
      <c r="B115" s="153">
        <v>1292</v>
      </c>
      <c r="C115" s="457" t="s">
        <v>1597</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1598</v>
      </c>
      <c r="D116" s="458"/>
      <c r="E116" s="458"/>
      <c r="F116" s="458"/>
      <c r="G116" s="458"/>
      <c r="H116" s="458"/>
      <c r="I116" s="150">
        <v>98</v>
      </c>
      <c r="J116" s="154">
        <v>0</v>
      </c>
      <c r="K116" s="155">
        <v>0</v>
      </c>
      <c r="L116" s="152" t="str">
        <f t="shared" si="3"/>
        <v>-</v>
      </c>
    </row>
    <row r="117" spans="2:12" ht="14.25">
      <c r="B117" s="153">
        <v>1294</v>
      </c>
      <c r="C117" s="457" t="s">
        <v>1599</v>
      </c>
      <c r="D117" s="458"/>
      <c r="E117" s="458"/>
      <c r="F117" s="458"/>
      <c r="G117" s="458"/>
      <c r="H117" s="458"/>
      <c r="I117" s="150">
        <v>99</v>
      </c>
      <c r="J117" s="154">
        <v>9</v>
      </c>
      <c r="K117" s="155">
        <v>9</v>
      </c>
      <c r="L117" s="152">
        <f t="shared" si="3"/>
        <v>100</v>
      </c>
    </row>
    <row r="118" spans="2:12" ht="14.25">
      <c r="B118" s="153">
        <v>13</v>
      </c>
      <c r="C118" s="457" t="s">
        <v>1600</v>
      </c>
      <c r="D118" s="458"/>
      <c r="E118" s="458"/>
      <c r="F118" s="458"/>
      <c r="G118" s="458"/>
      <c r="H118" s="458"/>
      <c r="I118" s="150">
        <v>100</v>
      </c>
      <c r="J118" s="151">
        <f>SUM(J119:J121)-J122</f>
        <v>0</v>
      </c>
      <c r="K118" s="151">
        <f>SUM(K119:K121)-K122</f>
        <v>0</v>
      </c>
      <c r="L118" s="152" t="str">
        <f t="shared" si="3"/>
        <v>-</v>
      </c>
    </row>
    <row r="119" spans="2:12" ht="14.25">
      <c r="B119" s="153">
        <v>131</v>
      </c>
      <c r="C119" s="457" t="s">
        <v>1601</v>
      </c>
      <c r="D119" s="458"/>
      <c r="E119" s="458"/>
      <c r="F119" s="458"/>
      <c r="G119" s="458"/>
      <c r="H119" s="458"/>
      <c r="I119" s="150">
        <v>101</v>
      </c>
      <c r="J119" s="154">
        <v>0</v>
      </c>
      <c r="K119" s="155">
        <v>0</v>
      </c>
      <c r="L119" s="152" t="str">
        <f t="shared" si="3"/>
        <v>-</v>
      </c>
    </row>
    <row r="120" spans="2:12" ht="14.25">
      <c r="B120" s="153">
        <v>132</v>
      </c>
      <c r="C120" s="457" t="s">
        <v>1602</v>
      </c>
      <c r="D120" s="458"/>
      <c r="E120" s="458"/>
      <c r="F120" s="458"/>
      <c r="G120" s="458"/>
      <c r="H120" s="458"/>
      <c r="I120" s="150">
        <v>102</v>
      </c>
      <c r="J120" s="154">
        <v>0</v>
      </c>
      <c r="K120" s="155">
        <v>0</v>
      </c>
      <c r="L120" s="152" t="str">
        <f t="shared" si="3"/>
        <v>-</v>
      </c>
    </row>
    <row r="121" spans="2:12" ht="14.25">
      <c r="B121" s="153">
        <v>133</v>
      </c>
      <c r="C121" s="457" t="s">
        <v>1603</v>
      </c>
      <c r="D121" s="458"/>
      <c r="E121" s="458"/>
      <c r="F121" s="458"/>
      <c r="G121" s="458"/>
      <c r="H121" s="458"/>
      <c r="I121" s="150">
        <v>103</v>
      </c>
      <c r="J121" s="154">
        <v>0</v>
      </c>
      <c r="K121" s="155">
        <v>0</v>
      </c>
      <c r="L121" s="152" t="str">
        <f t="shared" si="3"/>
        <v>-</v>
      </c>
    </row>
    <row r="122" spans="2:12" ht="14.25">
      <c r="B122" s="153">
        <v>139</v>
      </c>
      <c r="C122" s="457" t="s">
        <v>1604</v>
      </c>
      <c r="D122" s="458"/>
      <c r="E122" s="458"/>
      <c r="F122" s="458"/>
      <c r="G122" s="458"/>
      <c r="H122" s="458"/>
      <c r="I122" s="150">
        <v>104</v>
      </c>
      <c r="J122" s="154">
        <v>0</v>
      </c>
      <c r="K122" s="155">
        <v>0</v>
      </c>
      <c r="L122" s="152" t="str">
        <f t="shared" si="3"/>
        <v>-</v>
      </c>
    </row>
    <row r="123" spans="2:12" ht="14.2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2570</v>
      </c>
      <c r="D124" s="458"/>
      <c r="E124" s="458"/>
      <c r="F124" s="458"/>
      <c r="G124" s="458"/>
      <c r="H124" s="458"/>
      <c r="I124" s="150">
        <v>106</v>
      </c>
      <c r="J124" s="151">
        <f>SUM(J125:J126)</f>
        <v>0</v>
      </c>
      <c r="K124" s="151">
        <f>SUM(K125:K126)</f>
        <v>0</v>
      </c>
      <c r="L124" s="152" t="str">
        <f t="shared" si="3"/>
        <v>-</v>
      </c>
    </row>
    <row r="125" spans="2:12" ht="14.25">
      <c r="B125" s="153">
        <v>1411</v>
      </c>
      <c r="C125" s="457" t="s">
        <v>2571</v>
      </c>
      <c r="D125" s="458"/>
      <c r="E125" s="458"/>
      <c r="F125" s="458"/>
      <c r="G125" s="458"/>
      <c r="H125" s="458"/>
      <c r="I125" s="150">
        <v>107</v>
      </c>
      <c r="J125" s="154">
        <v>0</v>
      </c>
      <c r="K125" s="155">
        <v>0</v>
      </c>
      <c r="L125" s="152" t="str">
        <f t="shared" si="3"/>
        <v>-</v>
      </c>
    </row>
    <row r="126" spans="2:12" ht="14.25">
      <c r="B126" s="153">
        <v>1412</v>
      </c>
      <c r="C126" s="457" t="s">
        <v>2572</v>
      </c>
      <c r="D126" s="458"/>
      <c r="E126" s="458"/>
      <c r="F126" s="458"/>
      <c r="G126" s="458"/>
      <c r="H126" s="458"/>
      <c r="I126" s="150">
        <v>108</v>
      </c>
      <c r="J126" s="154">
        <v>0</v>
      </c>
      <c r="K126" s="155">
        <v>0</v>
      </c>
      <c r="L126" s="152" t="str">
        <f t="shared" si="3"/>
        <v>-</v>
      </c>
    </row>
    <row r="127" spans="2:12" ht="14.25">
      <c r="B127" s="153">
        <v>142</v>
      </c>
      <c r="C127" s="457" t="s">
        <v>2573</v>
      </c>
      <c r="D127" s="458"/>
      <c r="E127" s="458"/>
      <c r="F127" s="458"/>
      <c r="G127" s="458"/>
      <c r="H127" s="458"/>
      <c r="I127" s="150">
        <v>109</v>
      </c>
      <c r="J127" s="151">
        <f>SUM(J128:J129)</f>
        <v>0</v>
      </c>
      <c r="K127" s="151">
        <f>SUM(K128:K129)</f>
        <v>0</v>
      </c>
      <c r="L127" s="152" t="str">
        <f t="shared" si="3"/>
        <v>-</v>
      </c>
    </row>
    <row r="128" spans="2:12" ht="14.25">
      <c r="B128" s="153">
        <v>1421</v>
      </c>
      <c r="C128" s="457" t="s">
        <v>2574</v>
      </c>
      <c r="D128" s="458"/>
      <c r="E128" s="458"/>
      <c r="F128" s="458"/>
      <c r="G128" s="458"/>
      <c r="H128" s="458"/>
      <c r="I128" s="150">
        <v>110</v>
      </c>
      <c r="J128" s="154">
        <v>0</v>
      </c>
      <c r="K128" s="155">
        <v>0</v>
      </c>
      <c r="L128" s="152" t="str">
        <f t="shared" si="3"/>
        <v>-</v>
      </c>
    </row>
    <row r="129" spans="2:12" ht="14.25">
      <c r="B129" s="153">
        <v>1422</v>
      </c>
      <c r="C129" s="457" t="s">
        <v>2575</v>
      </c>
      <c r="D129" s="458"/>
      <c r="E129" s="458"/>
      <c r="F129" s="458"/>
      <c r="G129" s="458"/>
      <c r="H129" s="458"/>
      <c r="I129" s="150">
        <v>111</v>
      </c>
      <c r="J129" s="154">
        <v>0</v>
      </c>
      <c r="K129" s="155">
        <v>0</v>
      </c>
      <c r="L129" s="152" t="str">
        <f t="shared" si="3"/>
        <v>-</v>
      </c>
    </row>
    <row r="130" spans="2:12" ht="14.25">
      <c r="B130" s="153">
        <v>143</v>
      </c>
      <c r="C130" s="457" t="s">
        <v>2576</v>
      </c>
      <c r="D130" s="458"/>
      <c r="E130" s="458"/>
      <c r="F130" s="458"/>
      <c r="G130" s="458"/>
      <c r="H130" s="458"/>
      <c r="I130" s="150">
        <v>112</v>
      </c>
      <c r="J130" s="151">
        <f>SUM(J131:J132)</f>
        <v>0</v>
      </c>
      <c r="K130" s="151">
        <f>SUM(K131:K132)</f>
        <v>0</v>
      </c>
      <c r="L130" s="152" t="str">
        <f t="shared" si="3"/>
        <v>-</v>
      </c>
    </row>
    <row r="131" spans="2:12" ht="14.25">
      <c r="B131" s="153">
        <v>1431</v>
      </c>
      <c r="C131" s="457" t="s">
        <v>2577</v>
      </c>
      <c r="D131" s="458"/>
      <c r="E131" s="458"/>
      <c r="F131" s="458"/>
      <c r="G131" s="458"/>
      <c r="H131" s="458"/>
      <c r="I131" s="150">
        <v>113</v>
      </c>
      <c r="J131" s="154">
        <v>0</v>
      </c>
      <c r="K131" s="155">
        <v>0</v>
      </c>
      <c r="L131" s="152" t="str">
        <f t="shared" si="3"/>
        <v>-</v>
      </c>
    </row>
    <row r="132" spans="2:12" ht="14.25">
      <c r="B132" s="153">
        <v>1432</v>
      </c>
      <c r="C132" s="457" t="s">
        <v>2578</v>
      </c>
      <c r="D132" s="458"/>
      <c r="E132" s="458"/>
      <c r="F132" s="458"/>
      <c r="G132" s="458"/>
      <c r="H132" s="458"/>
      <c r="I132" s="150">
        <v>114</v>
      </c>
      <c r="J132" s="154">
        <v>0</v>
      </c>
      <c r="K132" s="155">
        <v>0</v>
      </c>
      <c r="L132" s="152" t="str">
        <f t="shared" si="3"/>
        <v>-</v>
      </c>
    </row>
    <row r="133" spans="2:12" ht="14.25">
      <c r="B133" s="153">
        <v>144</v>
      </c>
      <c r="C133" s="457" t="s">
        <v>2579</v>
      </c>
      <c r="D133" s="458"/>
      <c r="E133" s="458"/>
      <c r="F133" s="458"/>
      <c r="G133" s="458"/>
      <c r="H133" s="458"/>
      <c r="I133" s="150">
        <v>115</v>
      </c>
      <c r="J133" s="151">
        <f>SUM(J134:J135)</f>
        <v>0</v>
      </c>
      <c r="K133" s="151">
        <f>SUM(K134:K135)</f>
        <v>0</v>
      </c>
      <c r="L133" s="152" t="str">
        <f t="shared" si="3"/>
        <v>-</v>
      </c>
    </row>
    <row r="134" spans="2:12" ht="14.25">
      <c r="B134" s="153">
        <v>1441</v>
      </c>
      <c r="C134" s="457" t="s">
        <v>2580</v>
      </c>
      <c r="D134" s="458"/>
      <c r="E134" s="458"/>
      <c r="F134" s="458"/>
      <c r="G134" s="458"/>
      <c r="H134" s="458"/>
      <c r="I134" s="150">
        <v>116</v>
      </c>
      <c r="J134" s="154">
        <v>0</v>
      </c>
      <c r="K134" s="155">
        <v>0</v>
      </c>
      <c r="L134" s="152" t="str">
        <f t="shared" si="3"/>
        <v>-</v>
      </c>
    </row>
    <row r="135" spans="2:12" ht="14.25">
      <c r="B135" s="153">
        <v>1442</v>
      </c>
      <c r="C135" s="457" t="s">
        <v>1515</v>
      </c>
      <c r="D135" s="458"/>
      <c r="E135" s="458"/>
      <c r="F135" s="458"/>
      <c r="G135" s="458"/>
      <c r="H135" s="458"/>
      <c r="I135" s="150">
        <v>117</v>
      </c>
      <c r="J135" s="154">
        <v>0</v>
      </c>
      <c r="K135" s="155">
        <v>0</v>
      </c>
      <c r="L135" s="152" t="str">
        <f t="shared" si="3"/>
        <v>-</v>
      </c>
    </row>
    <row r="136" spans="2:12" ht="14.25">
      <c r="B136" s="153">
        <v>145</v>
      </c>
      <c r="C136" s="457" t="s">
        <v>1516</v>
      </c>
      <c r="D136" s="458"/>
      <c r="E136" s="458"/>
      <c r="F136" s="458"/>
      <c r="G136" s="458"/>
      <c r="H136" s="458"/>
      <c r="I136" s="150">
        <v>118</v>
      </c>
      <c r="J136" s="151">
        <f>SUM(J137:J138)</f>
        <v>0</v>
      </c>
      <c r="K136" s="151">
        <f>SUM(K137:K138)</f>
        <v>0</v>
      </c>
      <c r="L136" s="152" t="str">
        <f t="shared" si="3"/>
        <v>-</v>
      </c>
    </row>
    <row r="137" spans="2:12" ht="14.25">
      <c r="B137" s="153">
        <v>1451</v>
      </c>
      <c r="C137" s="457" t="s">
        <v>1517</v>
      </c>
      <c r="D137" s="458"/>
      <c r="E137" s="458"/>
      <c r="F137" s="458"/>
      <c r="G137" s="458"/>
      <c r="H137" s="458"/>
      <c r="I137" s="150">
        <v>119</v>
      </c>
      <c r="J137" s="154">
        <v>0</v>
      </c>
      <c r="K137" s="155">
        <v>0</v>
      </c>
      <c r="L137" s="152" t="str">
        <f t="shared" si="3"/>
        <v>-</v>
      </c>
    </row>
    <row r="138" spans="2:12" ht="14.25">
      <c r="B138" s="153">
        <v>1452</v>
      </c>
      <c r="C138" s="457" t="s">
        <v>1518</v>
      </c>
      <c r="D138" s="458"/>
      <c r="E138" s="458"/>
      <c r="F138" s="458"/>
      <c r="G138" s="458"/>
      <c r="H138" s="458"/>
      <c r="I138" s="150">
        <v>120</v>
      </c>
      <c r="J138" s="154">
        <v>0</v>
      </c>
      <c r="K138" s="155">
        <v>0</v>
      </c>
      <c r="L138" s="152" t="str">
        <f t="shared" si="3"/>
        <v>-</v>
      </c>
    </row>
    <row r="139" spans="2:12" ht="14.25">
      <c r="B139" s="153">
        <v>146</v>
      </c>
      <c r="C139" s="457" t="s">
        <v>1519</v>
      </c>
      <c r="D139" s="458"/>
      <c r="E139" s="458"/>
      <c r="F139" s="458"/>
      <c r="G139" s="458"/>
      <c r="H139" s="458"/>
      <c r="I139" s="150">
        <v>121</v>
      </c>
      <c r="J139" s="151">
        <f>SUM(J140:J141)</f>
        <v>0</v>
      </c>
      <c r="K139" s="151">
        <f>SUM(K140:K141)</f>
        <v>0</v>
      </c>
      <c r="L139" s="152" t="str">
        <f t="shared" si="3"/>
        <v>-</v>
      </c>
    </row>
    <row r="140" spans="2:12" ht="14.25">
      <c r="B140" s="153">
        <v>1461</v>
      </c>
      <c r="C140" s="457" t="s">
        <v>1520</v>
      </c>
      <c r="D140" s="458"/>
      <c r="E140" s="458"/>
      <c r="F140" s="458"/>
      <c r="G140" s="458"/>
      <c r="H140" s="458"/>
      <c r="I140" s="150">
        <v>122</v>
      </c>
      <c r="J140" s="154">
        <v>0</v>
      </c>
      <c r="K140" s="155">
        <v>0</v>
      </c>
      <c r="L140" s="152" t="str">
        <f t="shared" si="3"/>
        <v>-</v>
      </c>
    </row>
    <row r="141" spans="2:12" ht="14.25">
      <c r="B141" s="153">
        <v>1462</v>
      </c>
      <c r="C141" s="457" t="s">
        <v>1521</v>
      </c>
      <c r="D141" s="458"/>
      <c r="E141" s="458"/>
      <c r="F141" s="458"/>
      <c r="G141" s="458"/>
      <c r="H141" s="458"/>
      <c r="I141" s="150">
        <v>123</v>
      </c>
      <c r="J141" s="154">
        <v>0</v>
      </c>
      <c r="K141" s="155">
        <v>0</v>
      </c>
      <c r="L141" s="152" t="str">
        <f t="shared" si="3"/>
        <v>-</v>
      </c>
    </row>
    <row r="142" spans="2:12" ht="14.25">
      <c r="B142" s="153">
        <v>149</v>
      </c>
      <c r="C142" s="457" t="s">
        <v>1522</v>
      </c>
      <c r="D142" s="458"/>
      <c r="E142" s="458"/>
      <c r="F142" s="458"/>
      <c r="G142" s="458"/>
      <c r="H142" s="458"/>
      <c r="I142" s="150">
        <v>124</v>
      </c>
      <c r="J142" s="154">
        <v>0</v>
      </c>
      <c r="K142" s="155">
        <v>0</v>
      </c>
      <c r="L142" s="152" t="str">
        <f t="shared" si="3"/>
        <v>-</v>
      </c>
    </row>
    <row r="143" spans="2:12" ht="14.25">
      <c r="B143" s="153">
        <v>15</v>
      </c>
      <c r="C143" s="457" t="s">
        <v>1523</v>
      </c>
      <c r="D143" s="458"/>
      <c r="E143" s="458"/>
      <c r="F143" s="458"/>
      <c r="G143" s="458"/>
      <c r="H143" s="458"/>
      <c r="I143" s="150">
        <v>125</v>
      </c>
      <c r="J143" s="151">
        <f>J144+J147-J150</f>
        <v>5000</v>
      </c>
      <c r="K143" s="151">
        <f>K144+K147-K150</f>
        <v>5000</v>
      </c>
      <c r="L143" s="152">
        <f t="shared" si="3"/>
        <v>100</v>
      </c>
    </row>
    <row r="144" spans="2:12" ht="14.25">
      <c r="B144" s="153">
        <v>151</v>
      </c>
      <c r="C144" s="457" t="s">
        <v>1524</v>
      </c>
      <c r="D144" s="458"/>
      <c r="E144" s="458"/>
      <c r="F144" s="458"/>
      <c r="G144" s="458"/>
      <c r="H144" s="458"/>
      <c r="I144" s="150">
        <v>126</v>
      </c>
      <c r="J144" s="151">
        <f>SUM(J145:J146)</f>
        <v>0</v>
      </c>
      <c r="K144" s="151">
        <f>SUM(K145:K146)</f>
        <v>0</v>
      </c>
      <c r="L144" s="152" t="str">
        <f t="shared" si="3"/>
        <v>-</v>
      </c>
    </row>
    <row r="145" spans="2:12" ht="14.25">
      <c r="B145" s="153">
        <v>1511</v>
      </c>
      <c r="C145" s="457" t="s">
        <v>1525</v>
      </c>
      <c r="D145" s="458"/>
      <c r="E145" s="458"/>
      <c r="F145" s="458"/>
      <c r="G145" s="458"/>
      <c r="H145" s="458"/>
      <c r="I145" s="150">
        <v>127</v>
      </c>
      <c r="J145" s="154">
        <v>0</v>
      </c>
      <c r="K145" s="155">
        <v>0</v>
      </c>
      <c r="L145" s="152" t="str">
        <f t="shared" si="3"/>
        <v>-</v>
      </c>
    </row>
    <row r="146" spans="2:12" ht="14.25">
      <c r="B146" s="153">
        <v>1512</v>
      </c>
      <c r="C146" s="457" t="s">
        <v>1526</v>
      </c>
      <c r="D146" s="458"/>
      <c r="E146" s="458"/>
      <c r="F146" s="458"/>
      <c r="G146" s="458"/>
      <c r="H146" s="458"/>
      <c r="I146" s="150">
        <v>128</v>
      </c>
      <c r="J146" s="154">
        <v>0</v>
      </c>
      <c r="K146" s="155">
        <v>0</v>
      </c>
      <c r="L146" s="152" t="str">
        <f t="shared" si="3"/>
        <v>-</v>
      </c>
    </row>
    <row r="147" spans="2:12" ht="14.25">
      <c r="B147" s="153">
        <v>152</v>
      </c>
      <c r="C147" s="457" t="s">
        <v>1527</v>
      </c>
      <c r="D147" s="458"/>
      <c r="E147" s="458"/>
      <c r="F147" s="458"/>
      <c r="G147" s="458"/>
      <c r="H147" s="458"/>
      <c r="I147" s="150">
        <v>129</v>
      </c>
      <c r="J147" s="151">
        <f>SUM(J148:J149)</f>
        <v>5000</v>
      </c>
      <c r="K147" s="151">
        <f>SUM(K148:K149)</f>
        <v>5000</v>
      </c>
      <c r="L147" s="152">
        <f aca="true" t="shared" si="4" ref="L147:L162">IF(J147&gt;0,IF(K147/J147&gt;=100,"&gt;&gt;100",K147/J147*100),"-")</f>
        <v>100</v>
      </c>
    </row>
    <row r="148" spans="2:12" ht="14.25">
      <c r="B148" s="153">
        <v>1521</v>
      </c>
      <c r="C148" s="457" t="s">
        <v>1528</v>
      </c>
      <c r="D148" s="458"/>
      <c r="E148" s="458"/>
      <c r="F148" s="458"/>
      <c r="G148" s="458"/>
      <c r="H148" s="458"/>
      <c r="I148" s="150">
        <v>130</v>
      </c>
      <c r="J148" s="154">
        <v>5000</v>
      </c>
      <c r="K148" s="155">
        <v>5000</v>
      </c>
      <c r="L148" s="152">
        <f t="shared" si="4"/>
        <v>100</v>
      </c>
    </row>
    <row r="149" spans="2:12" ht="14.25">
      <c r="B149" s="153">
        <v>1522</v>
      </c>
      <c r="C149" s="457" t="s">
        <v>1815</v>
      </c>
      <c r="D149" s="458"/>
      <c r="E149" s="458"/>
      <c r="F149" s="458"/>
      <c r="G149" s="458"/>
      <c r="H149" s="458"/>
      <c r="I149" s="150">
        <v>131</v>
      </c>
      <c r="J149" s="154">
        <v>0</v>
      </c>
      <c r="K149" s="155">
        <v>0</v>
      </c>
      <c r="L149" s="152" t="str">
        <f t="shared" si="4"/>
        <v>-</v>
      </c>
    </row>
    <row r="150" spans="2:12" ht="14.25">
      <c r="B150" s="153">
        <v>159</v>
      </c>
      <c r="C150" s="457" t="s">
        <v>989</v>
      </c>
      <c r="D150" s="458"/>
      <c r="E150" s="458"/>
      <c r="F150" s="458"/>
      <c r="G150" s="458"/>
      <c r="H150" s="458"/>
      <c r="I150" s="150">
        <v>132</v>
      </c>
      <c r="J150" s="154">
        <v>0</v>
      </c>
      <c r="K150" s="155">
        <v>0</v>
      </c>
      <c r="L150" s="152" t="str">
        <f t="shared" si="4"/>
        <v>-</v>
      </c>
    </row>
    <row r="151" spans="2:12" ht="14.25">
      <c r="B151" s="153">
        <v>16</v>
      </c>
      <c r="C151" s="457" t="s">
        <v>990</v>
      </c>
      <c r="D151" s="458"/>
      <c r="E151" s="458"/>
      <c r="F151" s="458"/>
      <c r="G151" s="458"/>
      <c r="H151" s="458"/>
      <c r="I151" s="150">
        <v>133</v>
      </c>
      <c r="J151" s="151">
        <f>SUM(J152:J155)+J158-J159</f>
        <v>49890</v>
      </c>
      <c r="K151" s="151">
        <f>SUM(K152:K155)+K158-K159</f>
        <v>4730</v>
      </c>
      <c r="L151" s="152">
        <f t="shared" si="4"/>
        <v>9.480857887352174</v>
      </c>
    </row>
    <row r="152" spans="2:12" ht="14.25">
      <c r="B152" s="153">
        <v>161</v>
      </c>
      <c r="C152" s="457" t="s">
        <v>991</v>
      </c>
      <c r="D152" s="458"/>
      <c r="E152" s="458"/>
      <c r="F152" s="458"/>
      <c r="G152" s="458"/>
      <c r="H152" s="458"/>
      <c r="I152" s="150">
        <v>134</v>
      </c>
      <c r="J152" s="154">
        <v>49890</v>
      </c>
      <c r="K152" s="155">
        <v>4730</v>
      </c>
      <c r="L152" s="152">
        <f t="shared" si="4"/>
        <v>9.480857887352174</v>
      </c>
    </row>
    <row r="153" spans="2:12" ht="14.25">
      <c r="B153" s="153">
        <v>162</v>
      </c>
      <c r="C153" s="457" t="s">
        <v>992</v>
      </c>
      <c r="D153" s="458"/>
      <c r="E153" s="458"/>
      <c r="F153" s="458"/>
      <c r="G153" s="458"/>
      <c r="H153" s="458"/>
      <c r="I153" s="150">
        <v>135</v>
      </c>
      <c r="J153" s="154">
        <v>0</v>
      </c>
      <c r="K153" s="155">
        <v>0</v>
      </c>
      <c r="L153" s="152" t="str">
        <f t="shared" si="4"/>
        <v>-</v>
      </c>
    </row>
    <row r="154" spans="2:12" ht="14.25">
      <c r="B154" s="153">
        <v>163</v>
      </c>
      <c r="C154" s="457" t="s">
        <v>993</v>
      </c>
      <c r="D154" s="458"/>
      <c r="E154" s="458"/>
      <c r="F154" s="458"/>
      <c r="G154" s="458"/>
      <c r="H154" s="458"/>
      <c r="I154" s="150">
        <v>136</v>
      </c>
      <c r="J154" s="154">
        <v>0</v>
      </c>
      <c r="K154" s="155">
        <v>0</v>
      </c>
      <c r="L154" s="152" t="str">
        <f t="shared" si="4"/>
        <v>-</v>
      </c>
    </row>
    <row r="155" spans="2:12" ht="14.25">
      <c r="B155" s="153">
        <v>164</v>
      </c>
      <c r="C155" s="457" t="s">
        <v>717</v>
      </c>
      <c r="D155" s="458"/>
      <c r="E155" s="458"/>
      <c r="F155" s="458"/>
      <c r="G155" s="458"/>
      <c r="H155" s="458"/>
      <c r="I155" s="150">
        <v>137</v>
      </c>
      <c r="J155" s="151">
        <f>SUM(J156:J157)</f>
        <v>0</v>
      </c>
      <c r="K155" s="151">
        <f>SUM(K156:K157)</f>
        <v>0</v>
      </c>
      <c r="L155" s="152" t="str">
        <f t="shared" si="4"/>
        <v>-</v>
      </c>
    </row>
    <row r="156" spans="2:12" ht="14.25">
      <c r="B156" s="153">
        <v>1641</v>
      </c>
      <c r="C156" s="457" t="s">
        <v>718</v>
      </c>
      <c r="D156" s="458"/>
      <c r="E156" s="458"/>
      <c r="F156" s="458"/>
      <c r="G156" s="458"/>
      <c r="H156" s="458"/>
      <c r="I156" s="150">
        <v>138</v>
      </c>
      <c r="J156" s="154">
        <v>0</v>
      </c>
      <c r="K156" s="155">
        <v>0</v>
      </c>
      <c r="L156" s="152" t="str">
        <f t="shared" si="4"/>
        <v>-</v>
      </c>
    </row>
    <row r="157" spans="2:12" ht="14.25">
      <c r="B157" s="153">
        <v>1642</v>
      </c>
      <c r="C157" s="457" t="s">
        <v>719</v>
      </c>
      <c r="D157" s="458"/>
      <c r="E157" s="458"/>
      <c r="F157" s="458"/>
      <c r="G157" s="458"/>
      <c r="H157" s="458"/>
      <c r="I157" s="150">
        <v>139</v>
      </c>
      <c r="J157" s="154">
        <v>0</v>
      </c>
      <c r="K157" s="155">
        <v>0</v>
      </c>
      <c r="L157" s="152" t="str">
        <f t="shared" si="4"/>
        <v>-</v>
      </c>
    </row>
    <row r="158" spans="2:12" ht="14.25">
      <c r="B158" s="153">
        <v>165</v>
      </c>
      <c r="C158" s="457" t="s">
        <v>1599</v>
      </c>
      <c r="D158" s="458"/>
      <c r="E158" s="458"/>
      <c r="F158" s="458"/>
      <c r="G158" s="458"/>
      <c r="H158" s="458"/>
      <c r="I158" s="150">
        <v>140</v>
      </c>
      <c r="J158" s="154">
        <v>0</v>
      </c>
      <c r="K158" s="155">
        <v>0</v>
      </c>
      <c r="L158" s="152" t="str">
        <f t="shared" si="4"/>
        <v>-</v>
      </c>
    </row>
    <row r="159" spans="2:12" ht="14.25">
      <c r="B159" s="153">
        <v>169</v>
      </c>
      <c r="C159" s="457" t="s">
        <v>720</v>
      </c>
      <c r="D159" s="458"/>
      <c r="E159" s="458"/>
      <c r="F159" s="458"/>
      <c r="G159" s="458"/>
      <c r="H159" s="458"/>
      <c r="I159" s="150">
        <v>141</v>
      </c>
      <c r="J159" s="154">
        <v>0</v>
      </c>
      <c r="K159" s="155">
        <v>0</v>
      </c>
      <c r="L159" s="152" t="str">
        <f t="shared" si="4"/>
        <v>-</v>
      </c>
    </row>
    <row r="160" spans="2:12" ht="14.25">
      <c r="B160" s="153">
        <v>19</v>
      </c>
      <c r="C160" s="457" t="s">
        <v>721</v>
      </c>
      <c r="D160" s="458"/>
      <c r="E160" s="458"/>
      <c r="F160" s="458"/>
      <c r="G160" s="458"/>
      <c r="H160" s="458"/>
      <c r="I160" s="150">
        <v>142</v>
      </c>
      <c r="J160" s="151">
        <f>SUM(J161:J162)</f>
        <v>1931</v>
      </c>
      <c r="K160" s="151">
        <f>SUM(K161:K162)</f>
        <v>832</v>
      </c>
      <c r="L160" s="152">
        <f t="shared" si="4"/>
        <v>43.0864836872087</v>
      </c>
    </row>
    <row r="161" spans="2:12" ht="14.25">
      <c r="B161" s="153">
        <v>191</v>
      </c>
      <c r="C161" s="457" t="s">
        <v>722</v>
      </c>
      <c r="D161" s="458"/>
      <c r="E161" s="458"/>
      <c r="F161" s="458"/>
      <c r="G161" s="458"/>
      <c r="H161" s="458"/>
      <c r="I161" s="150">
        <v>143</v>
      </c>
      <c r="J161" s="154">
        <v>1931</v>
      </c>
      <c r="K161" s="155">
        <v>832</v>
      </c>
      <c r="L161" s="152">
        <f t="shared" si="4"/>
        <v>43.0864836872087</v>
      </c>
    </row>
    <row r="162" spans="2:12" ht="14.25">
      <c r="B162" s="156">
        <v>192</v>
      </c>
      <c r="C162" s="466" t="s">
        <v>723</v>
      </c>
      <c r="D162" s="467"/>
      <c r="E162" s="467"/>
      <c r="F162" s="467"/>
      <c r="G162" s="467"/>
      <c r="H162" s="467"/>
      <c r="I162" s="157">
        <v>144</v>
      </c>
      <c r="J162" s="158">
        <v>0</v>
      </c>
      <c r="K162" s="159">
        <v>0</v>
      </c>
      <c r="L162" s="135" t="str">
        <f t="shared" si="4"/>
        <v>-</v>
      </c>
    </row>
    <row r="163" spans="2:12" s="27" customFormat="1" ht="12.75">
      <c r="B163" s="459" t="s">
        <v>724</v>
      </c>
      <c r="C163" s="460"/>
      <c r="D163" s="460"/>
      <c r="E163" s="460"/>
      <c r="F163" s="460"/>
      <c r="G163" s="460"/>
      <c r="H163" s="460"/>
      <c r="I163" s="460"/>
      <c r="J163" s="460"/>
      <c r="K163" s="460"/>
      <c r="L163" s="461"/>
    </row>
    <row r="164" spans="2:12" ht="14.25">
      <c r="B164" s="146"/>
      <c r="C164" s="470" t="s">
        <v>1104</v>
      </c>
      <c r="D164" s="471"/>
      <c r="E164" s="471"/>
      <c r="F164" s="471"/>
      <c r="G164" s="471"/>
      <c r="H164" s="471"/>
      <c r="I164" s="147">
        <v>145</v>
      </c>
      <c r="J164" s="148">
        <f>J165+J214</f>
        <v>1255847</v>
      </c>
      <c r="K164" s="148">
        <f>K165+K214</f>
        <v>1150048</v>
      </c>
      <c r="L164" s="160">
        <f aca="true" t="shared" si="5" ref="L164:L195">IF(J164&gt;0,IF(K164/J164&gt;=100,"&gt;&gt;100",K164/J164*100),"-")</f>
        <v>91.57548650432736</v>
      </c>
    </row>
    <row r="165" spans="2:12" ht="14.25">
      <c r="B165" s="149">
        <v>2</v>
      </c>
      <c r="C165" s="464" t="s">
        <v>725</v>
      </c>
      <c r="D165" s="465"/>
      <c r="E165" s="465"/>
      <c r="F165" s="465"/>
      <c r="G165" s="465"/>
      <c r="H165" s="465"/>
      <c r="I165" s="150">
        <v>146</v>
      </c>
      <c r="J165" s="151">
        <f>J166+J193+J201+J209</f>
        <v>521126</v>
      </c>
      <c r="K165" s="151">
        <f>K166+K193+K201+K209</f>
        <v>477311</v>
      </c>
      <c r="L165" s="161">
        <f t="shared" si="5"/>
        <v>91.59224448597844</v>
      </c>
    </row>
    <row r="166" spans="2:12" ht="14.25">
      <c r="B166" s="153">
        <v>24</v>
      </c>
      <c r="C166" s="457" t="s">
        <v>726</v>
      </c>
      <c r="D166" s="458"/>
      <c r="E166" s="458"/>
      <c r="F166" s="458"/>
      <c r="G166" s="458"/>
      <c r="H166" s="458"/>
      <c r="I166" s="150">
        <v>147</v>
      </c>
      <c r="J166" s="151">
        <f>J167+J175+J183+J187+J188+J189</f>
        <v>44771</v>
      </c>
      <c r="K166" s="151">
        <f>K167+K175+K183+K187+K188+K189</f>
        <v>37039</v>
      </c>
      <c r="L166" s="161">
        <f t="shared" si="5"/>
        <v>82.72989211766544</v>
      </c>
    </row>
    <row r="167" spans="2:12" ht="14.25">
      <c r="B167" s="153">
        <v>241</v>
      </c>
      <c r="C167" s="457" t="s">
        <v>1906</v>
      </c>
      <c r="D167" s="458"/>
      <c r="E167" s="458"/>
      <c r="F167" s="458"/>
      <c r="G167" s="458"/>
      <c r="H167" s="458"/>
      <c r="I167" s="150">
        <v>148</v>
      </c>
      <c r="J167" s="151">
        <f>SUM(J168:J174)</f>
        <v>30802</v>
      </c>
      <c r="K167" s="151">
        <f>SUM(K168:K174)</f>
        <v>30939</v>
      </c>
      <c r="L167" s="161">
        <f t="shared" si="5"/>
        <v>100.44477631322641</v>
      </c>
    </row>
    <row r="168" spans="2:12" ht="14.25">
      <c r="B168" s="153">
        <v>2411</v>
      </c>
      <c r="C168" s="457" t="s">
        <v>1907</v>
      </c>
      <c r="D168" s="458"/>
      <c r="E168" s="458"/>
      <c r="F168" s="458"/>
      <c r="G168" s="458"/>
      <c r="H168" s="458"/>
      <c r="I168" s="150">
        <v>149</v>
      </c>
      <c r="J168" s="162">
        <v>20063</v>
      </c>
      <c r="K168" s="163">
        <v>20326</v>
      </c>
      <c r="L168" s="161">
        <f t="shared" si="5"/>
        <v>101.31087075711508</v>
      </c>
    </row>
    <row r="169" spans="2:12" ht="14.25">
      <c r="B169" s="153">
        <v>2412</v>
      </c>
      <c r="C169" s="457" t="s">
        <v>1908</v>
      </c>
      <c r="D169" s="458"/>
      <c r="E169" s="458"/>
      <c r="F169" s="458"/>
      <c r="G169" s="458"/>
      <c r="H169" s="458"/>
      <c r="I169" s="150">
        <v>150</v>
      </c>
      <c r="J169" s="162">
        <v>0</v>
      </c>
      <c r="K169" s="163">
        <v>0</v>
      </c>
      <c r="L169" s="161" t="str">
        <f t="shared" si="5"/>
        <v>-</v>
      </c>
    </row>
    <row r="170" spans="2:12" ht="14.25">
      <c r="B170" s="153">
        <v>2413</v>
      </c>
      <c r="C170" s="457" t="s">
        <v>1909</v>
      </c>
      <c r="D170" s="458"/>
      <c r="E170" s="458"/>
      <c r="F170" s="458"/>
      <c r="G170" s="458"/>
      <c r="H170" s="458"/>
      <c r="I170" s="150">
        <v>151</v>
      </c>
      <c r="J170" s="162">
        <v>0</v>
      </c>
      <c r="K170" s="163">
        <v>0</v>
      </c>
      <c r="L170" s="161" t="str">
        <f t="shared" si="5"/>
        <v>-</v>
      </c>
    </row>
    <row r="171" spans="2:12" ht="14.25">
      <c r="B171" s="153">
        <v>2414</v>
      </c>
      <c r="C171" s="457" t="s">
        <v>1910</v>
      </c>
      <c r="D171" s="458"/>
      <c r="E171" s="458"/>
      <c r="F171" s="458"/>
      <c r="G171" s="458"/>
      <c r="H171" s="458"/>
      <c r="I171" s="150">
        <v>152</v>
      </c>
      <c r="J171" s="162">
        <v>1088</v>
      </c>
      <c r="K171" s="163">
        <v>919</v>
      </c>
      <c r="L171" s="161">
        <f t="shared" si="5"/>
        <v>84.46691176470588</v>
      </c>
    </row>
    <row r="172" spans="2:12" ht="14.25">
      <c r="B172" s="153">
        <v>2415</v>
      </c>
      <c r="C172" s="457" t="s">
        <v>1911</v>
      </c>
      <c r="D172" s="458"/>
      <c r="E172" s="458"/>
      <c r="F172" s="458"/>
      <c r="G172" s="458"/>
      <c r="H172" s="458"/>
      <c r="I172" s="150">
        <v>153</v>
      </c>
      <c r="J172" s="162">
        <v>5288</v>
      </c>
      <c r="K172" s="163">
        <v>5312</v>
      </c>
      <c r="L172" s="161">
        <f t="shared" si="5"/>
        <v>100.45385779122542</v>
      </c>
    </row>
    <row r="173" spans="2:12" ht="14.25">
      <c r="B173" s="153">
        <v>2416</v>
      </c>
      <c r="C173" s="457" t="s">
        <v>1912</v>
      </c>
      <c r="D173" s="458"/>
      <c r="E173" s="458"/>
      <c r="F173" s="458"/>
      <c r="G173" s="458"/>
      <c r="H173" s="458"/>
      <c r="I173" s="150">
        <v>154</v>
      </c>
      <c r="J173" s="162">
        <v>4363</v>
      </c>
      <c r="K173" s="163">
        <v>4382</v>
      </c>
      <c r="L173" s="161">
        <f t="shared" si="5"/>
        <v>100.43548017419207</v>
      </c>
    </row>
    <row r="174" spans="2:12" ht="14.25">
      <c r="B174" s="153">
        <v>2417</v>
      </c>
      <c r="C174" s="457" t="s">
        <v>1913</v>
      </c>
      <c r="D174" s="458"/>
      <c r="E174" s="458"/>
      <c r="F174" s="458"/>
      <c r="G174" s="458"/>
      <c r="H174" s="458"/>
      <c r="I174" s="150">
        <v>155</v>
      </c>
      <c r="J174" s="162">
        <v>0</v>
      </c>
      <c r="K174" s="163">
        <v>0</v>
      </c>
      <c r="L174" s="161" t="str">
        <f t="shared" si="5"/>
        <v>-</v>
      </c>
    </row>
    <row r="175" spans="2:12" ht="14.25">
      <c r="B175" s="153">
        <v>242</v>
      </c>
      <c r="C175" s="457" t="s">
        <v>1914</v>
      </c>
      <c r="D175" s="458"/>
      <c r="E175" s="458"/>
      <c r="F175" s="458"/>
      <c r="G175" s="458"/>
      <c r="H175" s="458"/>
      <c r="I175" s="150">
        <v>156</v>
      </c>
      <c r="J175" s="151">
        <f>SUM(J176:J182)</f>
        <v>13669</v>
      </c>
      <c r="K175" s="151">
        <f>SUM(K176:K182)</f>
        <v>6100</v>
      </c>
      <c r="L175" s="161">
        <f t="shared" si="5"/>
        <v>44.626527178286636</v>
      </c>
    </row>
    <row r="176" spans="2:12" ht="14.25">
      <c r="B176" s="153">
        <v>2421</v>
      </c>
      <c r="C176" s="457" t="s">
        <v>1915</v>
      </c>
      <c r="D176" s="458"/>
      <c r="E176" s="458"/>
      <c r="F176" s="458"/>
      <c r="G176" s="458"/>
      <c r="H176" s="458"/>
      <c r="I176" s="150">
        <v>157</v>
      </c>
      <c r="J176" s="162">
        <v>3280</v>
      </c>
      <c r="K176" s="163">
        <v>3222</v>
      </c>
      <c r="L176" s="161">
        <f t="shared" si="5"/>
        <v>98.23170731707317</v>
      </c>
    </row>
    <row r="177" spans="2:12" ht="14.25">
      <c r="B177" s="153">
        <v>2422</v>
      </c>
      <c r="C177" s="457" t="s">
        <v>1916</v>
      </c>
      <c r="D177" s="458"/>
      <c r="E177" s="458"/>
      <c r="F177" s="458"/>
      <c r="G177" s="458"/>
      <c r="H177" s="458"/>
      <c r="I177" s="150">
        <v>158</v>
      </c>
      <c r="J177" s="162">
        <v>0</v>
      </c>
      <c r="K177" s="163">
        <v>0</v>
      </c>
      <c r="L177" s="161" t="str">
        <f t="shared" si="5"/>
        <v>-</v>
      </c>
    </row>
    <row r="178" spans="2:12" ht="14.25">
      <c r="B178" s="153">
        <v>2423</v>
      </c>
      <c r="C178" s="457" t="s">
        <v>766</v>
      </c>
      <c r="D178" s="458"/>
      <c r="E178" s="458"/>
      <c r="F178" s="458"/>
      <c r="G178" s="458"/>
      <c r="H178" s="458"/>
      <c r="I178" s="150">
        <v>159</v>
      </c>
      <c r="J178" s="162">
        <v>0</v>
      </c>
      <c r="K178" s="163">
        <v>0</v>
      </c>
      <c r="L178" s="161" t="str">
        <f t="shared" si="5"/>
        <v>-</v>
      </c>
    </row>
    <row r="179" spans="2:12" ht="14.25">
      <c r="B179" s="153">
        <v>2424</v>
      </c>
      <c r="C179" s="457" t="s">
        <v>767</v>
      </c>
      <c r="D179" s="458"/>
      <c r="E179" s="458"/>
      <c r="F179" s="458"/>
      <c r="G179" s="458"/>
      <c r="H179" s="458"/>
      <c r="I179" s="150">
        <v>160</v>
      </c>
      <c r="J179" s="162">
        <v>0</v>
      </c>
      <c r="K179" s="163">
        <v>0</v>
      </c>
      <c r="L179" s="161" t="str">
        <f t="shared" si="5"/>
        <v>-</v>
      </c>
    </row>
    <row r="180" spans="2:12" ht="14.25">
      <c r="B180" s="153">
        <v>2425</v>
      </c>
      <c r="C180" s="457" t="s">
        <v>1917</v>
      </c>
      <c r="D180" s="458"/>
      <c r="E180" s="458"/>
      <c r="F180" s="458"/>
      <c r="G180" s="458"/>
      <c r="H180" s="458"/>
      <c r="I180" s="150">
        <v>161</v>
      </c>
      <c r="J180" s="162">
        <v>10389</v>
      </c>
      <c r="K180" s="163">
        <v>2878</v>
      </c>
      <c r="L180" s="161">
        <f t="shared" si="5"/>
        <v>27.70237751467899</v>
      </c>
    </row>
    <row r="181" spans="2:12" ht="14.25">
      <c r="B181" s="153">
        <v>2426</v>
      </c>
      <c r="C181" s="457" t="s">
        <v>1918</v>
      </c>
      <c r="D181" s="458"/>
      <c r="E181" s="458"/>
      <c r="F181" s="458"/>
      <c r="G181" s="458"/>
      <c r="H181" s="458"/>
      <c r="I181" s="150">
        <v>162</v>
      </c>
      <c r="J181" s="162">
        <v>0</v>
      </c>
      <c r="K181" s="163">
        <v>0</v>
      </c>
      <c r="L181" s="161" t="str">
        <f t="shared" si="5"/>
        <v>-</v>
      </c>
    </row>
    <row r="182" spans="2:12" ht="14.25">
      <c r="B182" s="153">
        <v>2429</v>
      </c>
      <c r="C182" s="457" t="s">
        <v>1919</v>
      </c>
      <c r="D182" s="458"/>
      <c r="E182" s="458"/>
      <c r="F182" s="458"/>
      <c r="G182" s="458"/>
      <c r="H182" s="458"/>
      <c r="I182" s="150">
        <v>163</v>
      </c>
      <c r="J182" s="162">
        <v>0</v>
      </c>
      <c r="K182" s="163">
        <v>0</v>
      </c>
      <c r="L182" s="161" t="str">
        <f t="shared" si="5"/>
        <v>-</v>
      </c>
    </row>
    <row r="183" spans="2:12" ht="14.25">
      <c r="B183" s="153">
        <v>244</v>
      </c>
      <c r="C183" s="457" t="s">
        <v>1920</v>
      </c>
      <c r="D183" s="458"/>
      <c r="E183" s="458"/>
      <c r="F183" s="458"/>
      <c r="G183" s="458"/>
      <c r="H183" s="458"/>
      <c r="I183" s="150">
        <v>164</v>
      </c>
      <c r="J183" s="151">
        <f>SUM(J184:J186)</f>
        <v>0</v>
      </c>
      <c r="K183" s="151">
        <f>SUM(K184:K186)</f>
        <v>0</v>
      </c>
      <c r="L183" s="161" t="str">
        <f t="shared" si="5"/>
        <v>-</v>
      </c>
    </row>
    <row r="184" spans="2:12" ht="14.25">
      <c r="B184" s="153">
        <v>2441</v>
      </c>
      <c r="C184" s="457" t="s">
        <v>1921</v>
      </c>
      <c r="D184" s="458"/>
      <c r="E184" s="458"/>
      <c r="F184" s="458"/>
      <c r="G184" s="458"/>
      <c r="H184" s="458"/>
      <c r="I184" s="150">
        <v>165</v>
      </c>
      <c r="J184" s="162">
        <v>0</v>
      </c>
      <c r="K184" s="163">
        <v>0</v>
      </c>
      <c r="L184" s="161" t="str">
        <f t="shared" si="5"/>
        <v>-</v>
      </c>
    </row>
    <row r="185" spans="2:12" ht="14.25">
      <c r="B185" s="153">
        <v>2442</v>
      </c>
      <c r="C185" s="457" t="s">
        <v>1922</v>
      </c>
      <c r="D185" s="458"/>
      <c r="E185" s="458"/>
      <c r="F185" s="458"/>
      <c r="G185" s="458"/>
      <c r="H185" s="458"/>
      <c r="I185" s="150">
        <v>166</v>
      </c>
      <c r="J185" s="162">
        <v>0</v>
      </c>
      <c r="K185" s="163">
        <v>0</v>
      </c>
      <c r="L185" s="161" t="str">
        <f t="shared" si="5"/>
        <v>-</v>
      </c>
    </row>
    <row r="186" spans="2:12" ht="14.25">
      <c r="B186" s="153">
        <v>2443</v>
      </c>
      <c r="C186" s="457" t="s">
        <v>1923</v>
      </c>
      <c r="D186" s="458"/>
      <c r="E186" s="458"/>
      <c r="F186" s="458"/>
      <c r="G186" s="458"/>
      <c r="H186" s="458"/>
      <c r="I186" s="150">
        <v>167</v>
      </c>
      <c r="J186" s="162">
        <v>0</v>
      </c>
      <c r="K186" s="163">
        <v>0</v>
      </c>
      <c r="L186" s="161" t="str">
        <f t="shared" si="5"/>
        <v>-</v>
      </c>
    </row>
    <row r="187" spans="2:12" ht="14.25">
      <c r="B187" s="153">
        <v>245</v>
      </c>
      <c r="C187" s="457" t="s">
        <v>1924</v>
      </c>
      <c r="D187" s="458"/>
      <c r="E187" s="458"/>
      <c r="F187" s="458"/>
      <c r="G187" s="458"/>
      <c r="H187" s="458"/>
      <c r="I187" s="150">
        <v>168</v>
      </c>
      <c r="J187" s="162">
        <v>0</v>
      </c>
      <c r="K187" s="163">
        <v>0</v>
      </c>
      <c r="L187" s="161" t="str">
        <f t="shared" si="5"/>
        <v>-</v>
      </c>
    </row>
    <row r="188" spans="2:12" ht="14.25">
      <c r="B188" s="153">
        <v>246</v>
      </c>
      <c r="C188" s="457" t="s">
        <v>2862</v>
      </c>
      <c r="D188" s="458"/>
      <c r="E188" s="458"/>
      <c r="F188" s="458"/>
      <c r="G188" s="458"/>
      <c r="H188" s="458"/>
      <c r="I188" s="150">
        <v>169</v>
      </c>
      <c r="J188" s="162">
        <v>0</v>
      </c>
      <c r="K188" s="163">
        <v>0</v>
      </c>
      <c r="L188" s="161" t="str">
        <f t="shared" si="5"/>
        <v>-</v>
      </c>
    </row>
    <row r="189" spans="2:12" ht="14.25">
      <c r="B189" s="153">
        <v>249</v>
      </c>
      <c r="C189" s="457" t="s">
        <v>1925</v>
      </c>
      <c r="D189" s="458"/>
      <c r="E189" s="458"/>
      <c r="F189" s="458"/>
      <c r="G189" s="458"/>
      <c r="H189" s="458"/>
      <c r="I189" s="150">
        <v>170</v>
      </c>
      <c r="J189" s="151">
        <f>SUM(J190:J192)</f>
        <v>300</v>
      </c>
      <c r="K189" s="151">
        <f>SUM(K190:K192)</f>
        <v>0</v>
      </c>
      <c r="L189" s="161">
        <f t="shared" si="5"/>
        <v>0</v>
      </c>
    </row>
    <row r="190" spans="2:12" ht="14.25">
      <c r="B190" s="153">
        <v>2491</v>
      </c>
      <c r="C190" s="457" t="s">
        <v>988</v>
      </c>
      <c r="D190" s="458"/>
      <c r="E190" s="458"/>
      <c r="F190" s="458"/>
      <c r="G190" s="458"/>
      <c r="H190" s="458"/>
      <c r="I190" s="150">
        <v>171</v>
      </c>
      <c r="J190" s="162">
        <v>0</v>
      </c>
      <c r="K190" s="163">
        <v>0</v>
      </c>
      <c r="L190" s="161" t="str">
        <f t="shared" si="5"/>
        <v>-</v>
      </c>
    </row>
    <row r="191" spans="2:12" ht="14.25">
      <c r="B191" s="153">
        <v>2492</v>
      </c>
      <c r="C191" s="457" t="s">
        <v>1826</v>
      </c>
      <c r="D191" s="458"/>
      <c r="E191" s="458"/>
      <c r="F191" s="458"/>
      <c r="G191" s="458"/>
      <c r="H191" s="458"/>
      <c r="I191" s="150">
        <v>172</v>
      </c>
      <c r="J191" s="162">
        <v>0</v>
      </c>
      <c r="K191" s="163">
        <v>0</v>
      </c>
      <c r="L191" s="161" t="str">
        <f t="shared" si="5"/>
        <v>-</v>
      </c>
    </row>
    <row r="192" spans="2:12" ht="14.25">
      <c r="B192" s="153">
        <v>2493</v>
      </c>
      <c r="C192" s="468" t="s">
        <v>169</v>
      </c>
      <c r="D192" s="469"/>
      <c r="E192" s="469"/>
      <c r="F192" s="469"/>
      <c r="G192" s="469"/>
      <c r="H192" s="469"/>
      <c r="I192" s="150">
        <v>173</v>
      </c>
      <c r="J192" s="162">
        <v>300</v>
      </c>
      <c r="K192" s="163">
        <v>0</v>
      </c>
      <c r="L192" s="161">
        <f t="shared" si="5"/>
        <v>0</v>
      </c>
    </row>
    <row r="193" spans="2:12" ht="14.25">
      <c r="B193" s="153">
        <v>25</v>
      </c>
      <c r="C193" s="457" t="s">
        <v>170</v>
      </c>
      <c r="D193" s="458"/>
      <c r="E193" s="458"/>
      <c r="F193" s="458"/>
      <c r="G193" s="458"/>
      <c r="H193" s="458"/>
      <c r="I193" s="150">
        <v>174</v>
      </c>
      <c r="J193" s="151">
        <f>J194+J197-J200</f>
        <v>0</v>
      </c>
      <c r="K193" s="151">
        <f>K194+K197-K200</f>
        <v>0</v>
      </c>
      <c r="L193" s="161" t="str">
        <f t="shared" si="5"/>
        <v>-</v>
      </c>
    </row>
    <row r="194" spans="2:12" ht="14.25">
      <c r="B194" s="153">
        <v>251</v>
      </c>
      <c r="C194" s="457" t="s">
        <v>171</v>
      </c>
      <c r="D194" s="458"/>
      <c r="E194" s="458"/>
      <c r="F194" s="458"/>
      <c r="G194" s="458"/>
      <c r="H194" s="458"/>
      <c r="I194" s="150">
        <v>175</v>
      </c>
      <c r="J194" s="151">
        <f>SUM(J195:J196)</f>
        <v>0</v>
      </c>
      <c r="K194" s="151">
        <f>SUM(K195:K196)</f>
        <v>0</v>
      </c>
      <c r="L194" s="161" t="str">
        <f t="shared" si="5"/>
        <v>-</v>
      </c>
    </row>
    <row r="195" spans="2:12" ht="14.25">
      <c r="B195" s="153">
        <v>2511</v>
      </c>
      <c r="C195" s="457" t="s">
        <v>172</v>
      </c>
      <c r="D195" s="458"/>
      <c r="E195" s="458"/>
      <c r="F195" s="458"/>
      <c r="G195" s="458"/>
      <c r="H195" s="458"/>
      <c r="I195" s="150">
        <v>176</v>
      </c>
      <c r="J195" s="162">
        <v>0</v>
      </c>
      <c r="K195" s="163">
        <v>0</v>
      </c>
      <c r="L195" s="161" t="str">
        <f t="shared" si="5"/>
        <v>-</v>
      </c>
    </row>
    <row r="196" spans="2:12" ht="14.25">
      <c r="B196" s="153">
        <v>2512</v>
      </c>
      <c r="C196" s="457" t="s">
        <v>173</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174</v>
      </c>
      <c r="D197" s="458"/>
      <c r="E197" s="458"/>
      <c r="F197" s="458"/>
      <c r="G197" s="458"/>
      <c r="H197" s="458"/>
      <c r="I197" s="150">
        <v>178</v>
      </c>
      <c r="J197" s="151">
        <f>SUM(J198:J199)</f>
        <v>0</v>
      </c>
      <c r="K197" s="151">
        <f>SUM(K198:K199)</f>
        <v>0</v>
      </c>
      <c r="L197" s="161" t="str">
        <f t="shared" si="6"/>
        <v>-</v>
      </c>
    </row>
    <row r="198" spans="2:12" ht="14.25">
      <c r="B198" s="153">
        <v>2521</v>
      </c>
      <c r="C198" s="457" t="s">
        <v>175</v>
      </c>
      <c r="D198" s="458"/>
      <c r="E198" s="458"/>
      <c r="F198" s="458"/>
      <c r="G198" s="458"/>
      <c r="H198" s="458"/>
      <c r="I198" s="150">
        <v>179</v>
      </c>
      <c r="J198" s="162">
        <v>0</v>
      </c>
      <c r="K198" s="163">
        <v>0</v>
      </c>
      <c r="L198" s="161" t="str">
        <f t="shared" si="6"/>
        <v>-</v>
      </c>
    </row>
    <row r="199" spans="2:12" ht="14.25">
      <c r="B199" s="153">
        <v>2522</v>
      </c>
      <c r="C199" s="457" t="s">
        <v>176</v>
      </c>
      <c r="D199" s="458"/>
      <c r="E199" s="458"/>
      <c r="F199" s="458"/>
      <c r="G199" s="458"/>
      <c r="H199" s="458"/>
      <c r="I199" s="150">
        <v>180</v>
      </c>
      <c r="J199" s="162">
        <v>0</v>
      </c>
      <c r="K199" s="163">
        <v>0</v>
      </c>
      <c r="L199" s="161" t="str">
        <f t="shared" si="6"/>
        <v>-</v>
      </c>
    </row>
    <row r="200" spans="2:12" ht="14.25">
      <c r="B200" s="153">
        <v>259</v>
      </c>
      <c r="C200" s="457" t="s">
        <v>177</v>
      </c>
      <c r="D200" s="458"/>
      <c r="E200" s="458"/>
      <c r="F200" s="458"/>
      <c r="G200" s="458"/>
      <c r="H200" s="458"/>
      <c r="I200" s="150">
        <v>181</v>
      </c>
      <c r="J200" s="162">
        <v>0</v>
      </c>
      <c r="K200" s="163">
        <v>0</v>
      </c>
      <c r="L200" s="161" t="str">
        <f t="shared" si="6"/>
        <v>-</v>
      </c>
    </row>
    <row r="201" spans="2:12" ht="14.25">
      <c r="B201" s="153">
        <v>26</v>
      </c>
      <c r="C201" s="457" t="s">
        <v>178</v>
      </c>
      <c r="D201" s="458"/>
      <c r="E201" s="458"/>
      <c r="F201" s="458"/>
      <c r="G201" s="458"/>
      <c r="H201" s="458"/>
      <c r="I201" s="150">
        <v>182</v>
      </c>
      <c r="J201" s="151">
        <f>J202+J205-J208</f>
        <v>0</v>
      </c>
      <c r="K201" s="151">
        <f>K202+K205-K208</f>
        <v>0</v>
      </c>
      <c r="L201" s="161" t="str">
        <f t="shared" si="6"/>
        <v>-</v>
      </c>
    </row>
    <row r="202" spans="2:12" ht="14.25">
      <c r="B202" s="153">
        <v>261</v>
      </c>
      <c r="C202" s="457" t="s">
        <v>179</v>
      </c>
      <c r="D202" s="458"/>
      <c r="E202" s="458"/>
      <c r="F202" s="458"/>
      <c r="G202" s="458"/>
      <c r="H202" s="458"/>
      <c r="I202" s="150">
        <v>183</v>
      </c>
      <c r="J202" s="151">
        <f>SUM(J203:J204)</f>
        <v>0</v>
      </c>
      <c r="K202" s="151">
        <f>SUM(K203:K204)</f>
        <v>0</v>
      </c>
      <c r="L202" s="161" t="str">
        <f t="shared" si="6"/>
        <v>-</v>
      </c>
    </row>
    <row r="203" spans="2:12" ht="14.25">
      <c r="B203" s="153">
        <v>2611</v>
      </c>
      <c r="C203" s="457" t="s">
        <v>180</v>
      </c>
      <c r="D203" s="458"/>
      <c r="E203" s="458"/>
      <c r="F203" s="458"/>
      <c r="G203" s="458"/>
      <c r="H203" s="458"/>
      <c r="I203" s="150">
        <v>184</v>
      </c>
      <c r="J203" s="162">
        <v>0</v>
      </c>
      <c r="K203" s="163">
        <v>0</v>
      </c>
      <c r="L203" s="161" t="str">
        <f t="shared" si="6"/>
        <v>-</v>
      </c>
    </row>
    <row r="204" spans="2:12" ht="14.25">
      <c r="B204" s="153">
        <v>2612</v>
      </c>
      <c r="C204" s="457" t="s">
        <v>181</v>
      </c>
      <c r="D204" s="458"/>
      <c r="E204" s="458"/>
      <c r="F204" s="458"/>
      <c r="G204" s="458"/>
      <c r="H204" s="458"/>
      <c r="I204" s="150">
        <v>185</v>
      </c>
      <c r="J204" s="162">
        <v>0</v>
      </c>
      <c r="K204" s="163">
        <v>0</v>
      </c>
      <c r="L204" s="161" t="str">
        <f t="shared" si="6"/>
        <v>-</v>
      </c>
    </row>
    <row r="205" spans="2:12" ht="14.25">
      <c r="B205" s="153">
        <v>262</v>
      </c>
      <c r="C205" s="457" t="s">
        <v>182</v>
      </c>
      <c r="D205" s="458"/>
      <c r="E205" s="458"/>
      <c r="F205" s="458"/>
      <c r="G205" s="458"/>
      <c r="H205" s="458"/>
      <c r="I205" s="150">
        <v>186</v>
      </c>
      <c r="J205" s="151">
        <f>SUM(J206:J207)</f>
        <v>0</v>
      </c>
      <c r="K205" s="151">
        <f>SUM(K206:K207)</f>
        <v>0</v>
      </c>
      <c r="L205" s="161" t="str">
        <f t="shared" si="6"/>
        <v>-</v>
      </c>
    </row>
    <row r="206" spans="2:12" ht="14.25">
      <c r="B206" s="153">
        <v>2621</v>
      </c>
      <c r="C206" s="457" t="s">
        <v>183</v>
      </c>
      <c r="D206" s="458"/>
      <c r="E206" s="458"/>
      <c r="F206" s="458"/>
      <c r="G206" s="458"/>
      <c r="H206" s="458"/>
      <c r="I206" s="150">
        <v>187</v>
      </c>
      <c r="J206" s="162">
        <v>0</v>
      </c>
      <c r="K206" s="163">
        <v>0</v>
      </c>
      <c r="L206" s="161" t="str">
        <f t="shared" si="6"/>
        <v>-</v>
      </c>
    </row>
    <row r="207" spans="2:12" ht="14.25">
      <c r="B207" s="153">
        <v>2622</v>
      </c>
      <c r="C207" s="457" t="s">
        <v>184</v>
      </c>
      <c r="D207" s="458"/>
      <c r="E207" s="458"/>
      <c r="F207" s="458"/>
      <c r="G207" s="458"/>
      <c r="H207" s="458"/>
      <c r="I207" s="150">
        <v>188</v>
      </c>
      <c r="J207" s="162">
        <v>0</v>
      </c>
      <c r="K207" s="163">
        <v>0</v>
      </c>
      <c r="L207" s="161" t="str">
        <f t="shared" si="6"/>
        <v>-</v>
      </c>
    </row>
    <row r="208" spans="2:12" ht="14.25">
      <c r="B208" s="153">
        <v>269</v>
      </c>
      <c r="C208" s="457" t="s">
        <v>185</v>
      </c>
      <c r="D208" s="458"/>
      <c r="E208" s="458"/>
      <c r="F208" s="458"/>
      <c r="G208" s="458"/>
      <c r="H208" s="458"/>
      <c r="I208" s="150">
        <v>189</v>
      </c>
      <c r="J208" s="162">
        <v>0</v>
      </c>
      <c r="K208" s="163">
        <v>0</v>
      </c>
      <c r="L208" s="161" t="str">
        <f t="shared" si="6"/>
        <v>-</v>
      </c>
    </row>
    <row r="209" spans="2:12" ht="14.25">
      <c r="B209" s="153">
        <v>29</v>
      </c>
      <c r="C209" s="457" t="s">
        <v>2863</v>
      </c>
      <c r="D209" s="458"/>
      <c r="E209" s="458"/>
      <c r="F209" s="458"/>
      <c r="G209" s="458"/>
      <c r="H209" s="458"/>
      <c r="I209" s="150">
        <v>190</v>
      </c>
      <c r="J209" s="151">
        <f>SUM(J210:J211)</f>
        <v>476355</v>
      </c>
      <c r="K209" s="151">
        <f>SUM(K210:K211)</f>
        <v>440272</v>
      </c>
      <c r="L209" s="161">
        <f t="shared" si="6"/>
        <v>92.42518709785769</v>
      </c>
    </row>
    <row r="210" spans="2:12" ht="14.25">
      <c r="B210" s="153">
        <v>291</v>
      </c>
      <c r="C210" s="457" t="s">
        <v>2864</v>
      </c>
      <c r="D210" s="458"/>
      <c r="E210" s="458"/>
      <c r="F210" s="458"/>
      <c r="G210" s="458"/>
      <c r="H210" s="458"/>
      <c r="I210" s="150">
        <v>191</v>
      </c>
      <c r="J210" s="162">
        <v>0</v>
      </c>
      <c r="K210" s="163">
        <v>0</v>
      </c>
      <c r="L210" s="161" t="str">
        <f t="shared" si="6"/>
        <v>-</v>
      </c>
    </row>
    <row r="211" spans="2:12" ht="14.25">
      <c r="B211" s="153">
        <v>292</v>
      </c>
      <c r="C211" s="457" t="s">
        <v>2865</v>
      </c>
      <c r="D211" s="458"/>
      <c r="E211" s="458"/>
      <c r="F211" s="458"/>
      <c r="G211" s="458"/>
      <c r="H211" s="458"/>
      <c r="I211" s="150">
        <v>192</v>
      </c>
      <c r="J211" s="151">
        <f>SUM(J212:J213)</f>
        <v>476355</v>
      </c>
      <c r="K211" s="151">
        <f>SUM(K212:K213)</f>
        <v>440272</v>
      </c>
      <c r="L211" s="161">
        <f t="shared" si="6"/>
        <v>92.42518709785769</v>
      </c>
    </row>
    <row r="212" spans="2:12" ht="14.25">
      <c r="B212" s="153">
        <v>2921</v>
      </c>
      <c r="C212" s="457" t="s">
        <v>2866</v>
      </c>
      <c r="D212" s="458"/>
      <c r="E212" s="458"/>
      <c r="F212" s="458"/>
      <c r="G212" s="458"/>
      <c r="H212" s="458"/>
      <c r="I212" s="150">
        <v>193</v>
      </c>
      <c r="J212" s="162">
        <v>0</v>
      </c>
      <c r="K212" s="163">
        <v>0</v>
      </c>
      <c r="L212" s="161" t="str">
        <f t="shared" si="6"/>
        <v>-</v>
      </c>
    </row>
    <row r="213" spans="2:12" ht="14.25">
      <c r="B213" s="153">
        <v>2922</v>
      </c>
      <c r="C213" s="457" t="s">
        <v>2867</v>
      </c>
      <c r="D213" s="458"/>
      <c r="E213" s="458"/>
      <c r="F213" s="458"/>
      <c r="G213" s="458"/>
      <c r="H213" s="458"/>
      <c r="I213" s="150">
        <v>194</v>
      </c>
      <c r="J213" s="162">
        <v>476355</v>
      </c>
      <c r="K213" s="163">
        <v>440272</v>
      </c>
      <c r="L213" s="161">
        <f t="shared" si="6"/>
        <v>92.42518709785769</v>
      </c>
    </row>
    <row r="214" spans="2:12" ht="14.25">
      <c r="B214" s="149">
        <v>5</v>
      </c>
      <c r="C214" s="464" t="s">
        <v>2868</v>
      </c>
      <c r="D214" s="465"/>
      <c r="E214" s="465"/>
      <c r="F214" s="465"/>
      <c r="G214" s="465"/>
      <c r="H214" s="465"/>
      <c r="I214" s="150">
        <v>195</v>
      </c>
      <c r="J214" s="151">
        <f>J215+J218-J219</f>
        <v>734721</v>
      </c>
      <c r="K214" s="151">
        <f>K215+K218-K219</f>
        <v>672737</v>
      </c>
      <c r="L214" s="161">
        <f t="shared" si="6"/>
        <v>91.56360033264328</v>
      </c>
    </row>
    <row r="215" spans="2:12" ht="14.25">
      <c r="B215" s="153">
        <v>51</v>
      </c>
      <c r="C215" s="457" t="s">
        <v>2869</v>
      </c>
      <c r="D215" s="458"/>
      <c r="E215" s="458"/>
      <c r="F215" s="458"/>
      <c r="G215" s="458"/>
      <c r="H215" s="458"/>
      <c r="I215" s="150">
        <v>196</v>
      </c>
      <c r="J215" s="151">
        <f>SUM(J216:J217)</f>
        <v>693144</v>
      </c>
      <c r="K215" s="151">
        <f>SUM(K216:K217)</f>
        <v>619883</v>
      </c>
      <c r="L215" s="161">
        <f t="shared" si="6"/>
        <v>89.43062336253361</v>
      </c>
    </row>
    <row r="216" spans="2:12" ht="14.25">
      <c r="B216" s="153">
        <v>511</v>
      </c>
      <c r="C216" s="457" t="s">
        <v>2870</v>
      </c>
      <c r="D216" s="458"/>
      <c r="E216" s="458"/>
      <c r="F216" s="458"/>
      <c r="G216" s="458"/>
      <c r="H216" s="458"/>
      <c r="I216" s="150">
        <v>197</v>
      </c>
      <c r="J216" s="162">
        <v>693144</v>
      </c>
      <c r="K216" s="163">
        <v>619883</v>
      </c>
      <c r="L216" s="161">
        <f t="shared" si="6"/>
        <v>89.43062336253361</v>
      </c>
    </row>
    <row r="217" spans="2:12" ht="14.25">
      <c r="B217" s="153">
        <v>512</v>
      </c>
      <c r="C217" s="457" t="s">
        <v>2871</v>
      </c>
      <c r="D217" s="458"/>
      <c r="E217" s="458"/>
      <c r="F217" s="458"/>
      <c r="G217" s="458"/>
      <c r="H217" s="458"/>
      <c r="I217" s="150">
        <v>198</v>
      </c>
      <c r="J217" s="162">
        <v>0</v>
      </c>
      <c r="K217" s="163">
        <v>0</v>
      </c>
      <c r="L217" s="161" t="str">
        <f t="shared" si="6"/>
        <v>-</v>
      </c>
    </row>
    <row r="218" spans="2:12" ht="14.25">
      <c r="B218" s="153">
        <v>5221</v>
      </c>
      <c r="C218" s="457" t="s">
        <v>2872</v>
      </c>
      <c r="D218" s="458"/>
      <c r="E218" s="458"/>
      <c r="F218" s="458"/>
      <c r="G218" s="458"/>
      <c r="H218" s="458"/>
      <c r="I218" s="150">
        <v>199</v>
      </c>
      <c r="J218" s="162">
        <v>41577</v>
      </c>
      <c r="K218" s="163">
        <v>52854</v>
      </c>
      <c r="L218" s="161">
        <f t="shared" si="6"/>
        <v>127.12316905981673</v>
      </c>
    </row>
    <row r="219" spans="2:12" ht="14.25">
      <c r="B219" s="156">
        <v>5222</v>
      </c>
      <c r="C219" s="466" t="s">
        <v>2873</v>
      </c>
      <c r="D219" s="467"/>
      <c r="E219" s="467"/>
      <c r="F219" s="467"/>
      <c r="G219" s="467"/>
      <c r="H219" s="467"/>
      <c r="I219" s="157">
        <v>200</v>
      </c>
      <c r="J219" s="164">
        <v>0</v>
      </c>
      <c r="K219" s="165">
        <v>0</v>
      </c>
      <c r="L219" s="166" t="str">
        <f t="shared" si="6"/>
        <v>-</v>
      </c>
    </row>
    <row r="220" spans="2:12" s="27" customFormat="1" ht="12.75">
      <c r="B220" s="459" t="s">
        <v>2874</v>
      </c>
      <c r="C220" s="460"/>
      <c r="D220" s="460"/>
      <c r="E220" s="460"/>
      <c r="F220" s="460"/>
      <c r="G220" s="460"/>
      <c r="H220" s="460"/>
      <c r="I220" s="460"/>
      <c r="J220" s="460"/>
      <c r="K220" s="460"/>
      <c r="L220" s="461"/>
    </row>
    <row r="221" spans="2:12" ht="14.25">
      <c r="B221" s="167">
        <v>61</v>
      </c>
      <c r="C221" s="462" t="s">
        <v>2875</v>
      </c>
      <c r="D221" s="463"/>
      <c r="E221" s="463"/>
      <c r="F221" s="463"/>
      <c r="G221" s="463"/>
      <c r="H221" s="463"/>
      <c r="I221" s="147">
        <v>201</v>
      </c>
      <c r="J221" s="168">
        <v>0</v>
      </c>
      <c r="K221" s="169">
        <v>0</v>
      </c>
      <c r="L221" s="134" t="str">
        <f>IF(J221&gt;0,IF(K221/J221&gt;=100,"&gt;&gt;100",K221/J221*100),"-")</f>
        <v>-</v>
      </c>
    </row>
    <row r="222" spans="2:12" ht="14.25">
      <c r="B222" s="156">
        <v>62</v>
      </c>
      <c r="C222" s="466" t="s">
        <v>2876</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1761</v>
      </c>
      <c r="K224" s="417"/>
      <c r="L224" s="417"/>
    </row>
    <row r="225" spans="2:12" ht="14.25">
      <c r="B225" s="105"/>
      <c r="C225" s="105"/>
      <c r="D225" s="105"/>
      <c r="E225" s="104"/>
      <c r="F225" s="104"/>
      <c r="G225" s="104"/>
      <c r="H225" s="104"/>
      <c r="I225" s="104"/>
      <c r="J225" s="104"/>
      <c r="K225" s="106"/>
      <c r="L225" s="104"/>
    </row>
    <row r="226" spans="2:12" ht="15" thickBot="1">
      <c r="B226" s="171" t="s">
        <v>1111</v>
      </c>
      <c r="C226" s="171"/>
      <c r="D226" s="389" t="str">
        <f>IF(RefStr!O4=1,IF(RefStr!D39&lt;&gt;"",RefStr!D39,""),"")</f>
        <v>MANUELA FRINČIĆ</v>
      </c>
      <c r="E226" s="389"/>
      <c r="F226" s="389"/>
      <c r="G226" s="389"/>
      <c r="H226" s="389"/>
      <c r="I226" s="173"/>
      <c r="J226" s="422"/>
      <c r="K226" s="422"/>
      <c r="L226" s="422"/>
    </row>
    <row r="227" spans="2:12" ht="15" thickBot="1">
      <c r="B227" s="390" t="s">
        <v>1112</v>
      </c>
      <c r="C227" s="390"/>
      <c r="D227" s="175" t="str">
        <f>IF(RefStr!O4=1,IF(RefStr!D41&lt;&gt;"",RefStr!D41,""),"")</f>
        <v>25.02.2021.</v>
      </c>
      <c r="E227" s="176"/>
      <c r="F227" s="176"/>
      <c r="G227" s="176"/>
      <c r="H227" s="177"/>
      <c r="I227" s="178"/>
      <c r="J227" s="178"/>
      <c r="K227" s="179"/>
      <c r="L227" s="178"/>
    </row>
    <row r="228" spans="2:12" ht="15" thickBot="1">
      <c r="B228" s="448" t="s">
        <v>1854</v>
      </c>
      <c r="C228" s="448"/>
      <c r="D228" s="389" t="str">
        <f>IF(RefStr!O4=1,IF(RefStr!D43&lt;&gt;"",RefStr!D43,""),"")</f>
        <v>VESNA GOSPOČIĆ MOKROVČAK</v>
      </c>
      <c r="E228" s="389"/>
      <c r="F228" s="389"/>
      <c r="G228" s="389"/>
      <c r="H228" s="171"/>
      <c r="I228" s="171"/>
      <c r="J228" s="171"/>
      <c r="K228" s="171"/>
      <c r="L228" s="171"/>
    </row>
    <row r="229" spans="2:12" ht="15" thickBot="1">
      <c r="B229" s="390" t="s">
        <v>1855</v>
      </c>
      <c r="C229" s="390"/>
      <c r="D229" s="387" t="str">
        <f>IF(RefStr!O4=1,IF(RefStr!D45&lt;&gt;"",RefStr!D45,""),"")</f>
        <v>049286133</v>
      </c>
      <c r="E229" s="387"/>
      <c r="F229" s="171"/>
      <c r="G229" s="180"/>
      <c r="H229" s="180"/>
      <c r="I229" s="180"/>
      <c r="J229" s="180"/>
      <c r="K229" s="180"/>
      <c r="L229" s="180"/>
    </row>
    <row r="230" spans="2:12" ht="15" thickBot="1">
      <c r="B230" s="390" t="s">
        <v>2134</v>
      </c>
      <c r="C230" s="390"/>
      <c r="D230" s="388" t="str">
        <f>IF(RefStr!O4=1,IF(RefStr!D47&lt;&gt;"",RefStr!D47,""),"")</f>
        <v>049286133</v>
      </c>
      <c r="E230" s="388"/>
      <c r="F230" s="181"/>
      <c r="G230" s="181"/>
      <c r="H230" s="181"/>
      <c r="I230" s="181"/>
      <c r="J230" s="181"/>
      <c r="K230" s="180"/>
      <c r="L230" s="180"/>
    </row>
    <row r="231" spans="2:12" ht="15" thickBot="1">
      <c r="B231" s="390" t="s">
        <v>1856</v>
      </c>
      <c r="C231" s="390"/>
      <c r="D231" s="398" t="str">
        <f>IF(RefStr!O4=1,IF(RefStr!D49&lt;&gt;"",RefStr!D49,""),"")</f>
        <v>info@pou-stubica.hr</v>
      </c>
      <c r="E231" s="398"/>
      <c r="F231" s="398"/>
      <c r="G231" s="398"/>
      <c r="H231" s="181"/>
      <c r="I231" s="181"/>
      <c r="J231" s="181"/>
      <c r="K231" s="181"/>
      <c r="L231" s="181"/>
    </row>
    <row r="232" ht="14.25"/>
  </sheetData>
  <sheetProtection password="C79A" sheet="1" objects="1" scenarios="1"/>
  <mergeCells count="240">
    <mergeCell ref="C45:H45"/>
    <mergeCell ref="C70:H70"/>
    <mergeCell ref="C61:H61"/>
    <mergeCell ref="C68:H68"/>
    <mergeCell ref="C66:H66"/>
    <mergeCell ref="C65:H65"/>
    <mergeCell ref="C69:H69"/>
    <mergeCell ref="C67:H67"/>
    <mergeCell ref="C63:H63"/>
    <mergeCell ref="C58:H58"/>
    <mergeCell ref="C44:H44"/>
    <mergeCell ref="C46:H46"/>
    <mergeCell ref="C26:H26"/>
    <mergeCell ref="C29:H29"/>
    <mergeCell ref="C41:H41"/>
    <mergeCell ref="C43:H43"/>
    <mergeCell ref="C40:H40"/>
    <mergeCell ref="C36:H36"/>
    <mergeCell ref="C30:H30"/>
    <mergeCell ref="C35:H35"/>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3:H53"/>
    <mergeCell ref="C100:H100"/>
    <mergeCell ref="C93:H93"/>
    <mergeCell ref="C122:H122"/>
    <mergeCell ref="C109:H109"/>
    <mergeCell ref="C62:H62"/>
    <mergeCell ref="C72:H72"/>
    <mergeCell ref="C104:H104"/>
    <mergeCell ref="C110:H110"/>
    <mergeCell ref="C108:H108"/>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7:C7"/>
    <mergeCell ref="B163:L163"/>
    <mergeCell ref="C149:H149"/>
    <mergeCell ref="C148:H148"/>
    <mergeCell ref="C159:H159"/>
    <mergeCell ref="C157:H157"/>
    <mergeCell ref="C156:H156"/>
    <mergeCell ref="C162:H162"/>
    <mergeCell ref="C154:H154"/>
    <mergeCell ref="D9:L9"/>
    <mergeCell ref="C126:H126"/>
    <mergeCell ref="K12:L12"/>
    <mergeCell ref="B11:C11"/>
    <mergeCell ref="C16:H16"/>
    <mergeCell ref="C17:H17"/>
    <mergeCell ref="B18:L18"/>
    <mergeCell ref="C98:H98"/>
    <mergeCell ref="C107:H107"/>
    <mergeCell ref="C96:H96"/>
    <mergeCell ref="B8:C8"/>
    <mergeCell ref="C113:H113"/>
    <mergeCell ref="C114:H114"/>
    <mergeCell ref="C123:H123"/>
    <mergeCell ref="C121:H121"/>
    <mergeCell ref="C117:H117"/>
    <mergeCell ref="C115:H115"/>
    <mergeCell ref="C116:H116"/>
    <mergeCell ref="C119:H119"/>
    <mergeCell ref="C120:H120"/>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Vesna Mokrovčak</cp:lastModifiedBy>
  <cp:lastPrinted>2021-02-26T07:45:55Z</cp:lastPrinted>
  <dcterms:created xsi:type="dcterms:W3CDTF">2001-11-21T09:32:18Z</dcterms:created>
  <dcterms:modified xsi:type="dcterms:W3CDTF">2021-03-15T07:55:47Z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